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checkCompatibility="1"/>
  <bookViews>
    <workbookView xWindow="6885" yWindow="1125" windowWidth="5445" windowHeight="10935" tabRatio="957" activeTab="10"/>
  </bookViews>
  <sheets>
    <sheet name="Деф" sheetId="17" r:id="rId1"/>
    <sheet name="АдмДох" sheetId="47" state="hidden" r:id="rId2"/>
    <sheet name="АдмИст" sheetId="23" state="hidden" r:id="rId3"/>
    <sheet name="Норм" sheetId="56" state="hidden" r:id="rId4"/>
    <sheet name="Дох " sheetId="44" r:id="rId5"/>
    <sheet name="Вед24" sheetId="4" r:id="rId6"/>
    <sheet name="вед 25-26" sheetId="45" r:id="rId7"/>
    <sheet name="Фун24" sheetId="3" r:id="rId8"/>
    <sheet name="Фун 25-26" sheetId="48" r:id="rId9"/>
    <sheet name="ЦСР 24" sheetId="50" r:id="rId10"/>
    <sheet name="ЦСР 25-26" sheetId="49" r:id="rId11"/>
    <sheet name="публ" sheetId="26" r:id="rId12"/>
    <sheet name="Полн" sheetId="24" r:id="rId13"/>
    <sheet name="ФФП" sheetId="6" r:id="rId14"/>
    <sheet name="адм к" sheetId="35" r:id="rId15"/>
    <sheet name="ВУС" sheetId="12" r:id="rId16"/>
    <sheet name="Молод" sheetId="18" r:id="rId17"/>
    <sheet name="дороги с" sheetId="58" r:id="rId18"/>
    <sheet name="сбал" sheetId="53" r:id="rId19"/>
    <sheet name="софин" sheetId="61" r:id="rId20"/>
    <sheet name="Заим" sheetId="20" r:id="rId21"/>
    <sheet name="дороги кр" sheetId="60" state="hidden" r:id="rId22"/>
    <sheet name="горср 10" sheetId="73" state="hidden" r:id="rId23"/>
    <sheet name="рег вып" sheetId="64" state="hidden" r:id="rId24"/>
    <sheet name="гор ср" sheetId="63" state="hidden" r:id="rId25"/>
    <sheet name="уч УДС" sheetId="70" state="hidden" r:id="rId26"/>
    <sheet name="клад" sheetId="68" state="hidden" r:id="rId27"/>
    <sheet name="благ м" sheetId="66" state="hidden" r:id="rId28"/>
    <sheet name="переселен" sheetId="69" state="hidden" r:id="rId29"/>
    <sheet name="захор" sheetId="65" state="hidden" r:id="rId30"/>
    <sheet name="ППМИ" sheetId="74" state="hidden" r:id="rId31"/>
    <sheet name="пов зп 10" sheetId="72" state="hidden" r:id="rId32"/>
    <sheet name="налог п" sheetId="67" state="hidden" r:id="rId33"/>
    <sheet name="переч субс" sheetId="59" state="hidden" r:id="rId34"/>
    <sheet name="пожарка" sheetId="62" state="hidden" r:id="rId35"/>
    <sheet name="ак" sheetId="52" state="hidden" r:id="rId36"/>
    <sheet name="спр" sheetId="21" r:id="rId37"/>
    <sheet name="Лист1" sheetId="54" state="hidden" r:id="rId38"/>
    <sheet name="Лист2" sheetId="71" state="hidden" r:id="rId39"/>
    <sheet name="Лист3" sheetId="75" state="hidden" r:id="rId40"/>
  </sheets>
  <externalReferences>
    <externalReference r:id="rId41"/>
    <externalReference r:id="rId42"/>
  </externalReferences>
  <definedNames>
    <definedName name="_xlnm._FilterDatabase" localSheetId="1" hidden="1">АдмДох!$A$4:$I$272</definedName>
    <definedName name="_xlnm._FilterDatabase" localSheetId="6" hidden="1">'вед 25-26'!$A$6:$I$1317</definedName>
    <definedName name="_xlnm._FilterDatabase" localSheetId="5" hidden="1">Вед24!$A$7:$H$1339</definedName>
    <definedName name="_xlnm._FilterDatabase" localSheetId="4" hidden="1">'Дох '!$A$7:$M$169</definedName>
    <definedName name="_xlnm._FilterDatabase" localSheetId="37" hidden="1">Лист1!$A$1:$B$211</definedName>
    <definedName name="_xlnm._FilterDatabase" localSheetId="19" hidden="1">софин!$A$6:$F$20</definedName>
    <definedName name="_xlnm._FilterDatabase" localSheetId="36" hidden="1">спр!$A$8:$B$46</definedName>
    <definedName name="_xlnm._FilterDatabase" localSheetId="8" hidden="1">'Фун 25-26'!$A$6:$E$51</definedName>
    <definedName name="_xlnm._FilterDatabase" localSheetId="7" hidden="1">Фун24!$A$6:$D$53</definedName>
    <definedName name="_xlnm._FilterDatabase" localSheetId="9" hidden="1">'ЦСР 24'!$A$6:$E$1291</definedName>
    <definedName name="_xlnm._FilterDatabase" localSheetId="10" hidden="1">'ЦСР 25-26'!$A$6:$F$1150</definedName>
    <definedName name="H1благ">спр!$B$43</definedName>
    <definedName name="H1благмалое">спр!$B$41</definedName>
    <definedName name="H1гор_среда_10">спр!$B$47</definedName>
    <definedName name="H1ДК">спр!$B$39</definedName>
    <definedName name="H1дороги_50">спр!$B$48</definedName>
    <definedName name="H1зппов">спр!$B$44</definedName>
    <definedName name="H1повзп">спр!$B$46</definedName>
    <definedName name="H1пожар">спр!$B$36</definedName>
    <definedName name="H1потенциал">спр!$B$42</definedName>
    <definedName name="H1УДС">спр!$C$45</definedName>
    <definedName name="H2благ">спр!$C$43</definedName>
    <definedName name="H2благмалое">спр!$C$41</definedName>
    <definedName name="H2гор_среда_10">спр!$C$47</definedName>
    <definedName name="H2ДК">спр!$C$39</definedName>
    <definedName name="H2дороги_50">спр!$C$48</definedName>
    <definedName name="H2зппов">спр!$C$44</definedName>
    <definedName name="H2повзп">спр!$C$46</definedName>
    <definedName name="H2пожар">спр!$C$36</definedName>
    <definedName name="H2потенциал">спр!$C$42</definedName>
    <definedName name="H2УДС">спр!$B$45</definedName>
    <definedName name="h3гор">[1]спр!$C$38</definedName>
    <definedName name="вцп13">#REF!</definedName>
    <definedName name="вцпПлПер">#REF!</definedName>
    <definedName name="год" localSheetId="1">спр!$B$1</definedName>
    <definedName name="год">спр!$B$1</definedName>
    <definedName name="е213">[1]спр!$B$4</definedName>
    <definedName name="_xlnm.Print_Titles" localSheetId="14">'адм к'!$5:$5</definedName>
    <definedName name="_xlnm.Print_Titles" localSheetId="1">АдмДох!$4:$4</definedName>
    <definedName name="_xlnm.Print_Titles" localSheetId="2">АдмИст!$6:$6</definedName>
    <definedName name="_xlnm.Print_Titles" localSheetId="6">'вед 25-26'!$5:$6</definedName>
    <definedName name="_xlnm.Print_Titles" localSheetId="5">Вед24!$5:$6</definedName>
    <definedName name="_xlnm.Print_Titles" localSheetId="15">ВУС!$6:$6</definedName>
    <definedName name="_xlnm.Print_Titles" localSheetId="0">Деф!$5:$5</definedName>
    <definedName name="_xlnm.Print_Titles" localSheetId="4">'Дох '!$8:$8</definedName>
    <definedName name="_xlnm.Print_Titles" localSheetId="16">Молод!$5:$5</definedName>
    <definedName name="_xlnm.Print_Titles" localSheetId="12">Полн!$5:$6</definedName>
    <definedName name="_xlnm.Print_Titles" localSheetId="7">Фун24!$5:$6</definedName>
    <definedName name="_xlnm.Print_Titles" localSheetId="13">ФФП!$6:$6</definedName>
    <definedName name="_xlnm.Print_Titles" localSheetId="9">'ЦСР 24'!$5:$6</definedName>
    <definedName name="кбк">#REF!</definedName>
    <definedName name="квр13" localSheetId="1">Вед24!$E$8:$E$575</definedName>
    <definedName name="квр13">Вед24!$E$8:$E$2294</definedName>
    <definedName name="кврПлПер" localSheetId="1">'вед 25-26'!$E$8:$E$361</definedName>
    <definedName name="кврПлПер">'вед 25-26'!$E$8:$E$361</definedName>
    <definedName name="Н1адох" localSheetId="1">спр!$B$11</definedName>
    <definedName name="Н1адох">спр!$B$11</definedName>
    <definedName name="Н1аист" localSheetId="1">спр!$B$12</definedName>
    <definedName name="Н1аист">спр!$B$12</definedName>
    <definedName name="Н1акк">спр!$B$31</definedName>
    <definedName name="Н1Бл">#REF!</definedName>
    <definedName name="Н1вед" localSheetId="1">спр!$B$15</definedName>
    <definedName name="Н1вед">спр!$B$15</definedName>
    <definedName name="Н1вед1" localSheetId="1">спр!$B$16</definedName>
    <definedName name="Н1вед1">спр!$B$16</definedName>
    <definedName name="Н1вод">спр!$B$36</definedName>
    <definedName name="Н1вус" localSheetId="1">спр!$B$28</definedName>
    <definedName name="Н1вус">спр!$B$28</definedName>
    <definedName name="Н1вцп" localSheetId="1">спр!#REF!</definedName>
    <definedName name="Н1вцп">спр!#REF!</definedName>
    <definedName name="Н1гор_среда">спр!$B$38</definedName>
    <definedName name="Н1гранты">спр!$B$36</definedName>
    <definedName name="Н1деф" localSheetId="1">спр!$B$10</definedName>
    <definedName name="Н1деф">спр!$B$10</definedName>
    <definedName name="Н1Дор" localSheetId="1">#REF!</definedName>
    <definedName name="Н1Дор">спр!$B$32</definedName>
    <definedName name="Н1доркап">спр!$B$34</definedName>
    <definedName name="Н1Дороги">спр!$B$33</definedName>
    <definedName name="Н1дох" localSheetId="1">спр!$B$14</definedName>
    <definedName name="Н1дох">спр!$B$14</definedName>
    <definedName name="Н1займ" localSheetId="1">спр!#REF!</definedName>
    <definedName name="Н1займ">спр!$B$30</definedName>
    <definedName name="Н1инв" localSheetId="1">#REF!</definedName>
    <definedName name="Н1инв">спр!#REF!</definedName>
    <definedName name="Н1ком" localSheetId="1">спр!#REF!</definedName>
    <definedName name="Н1ком">спр!$B$26</definedName>
    <definedName name="Н1Мдор">#REF!</definedName>
    <definedName name="Н1метвус" localSheetId="1">#REF!</definedName>
    <definedName name="Н1метвус">спр!$B$29</definedName>
    <definedName name="Н1мин">спр!$B$35</definedName>
    <definedName name="Н1мол" localSheetId="1">спр!#REF!</definedName>
    <definedName name="Н1мол">спр!$B$25</definedName>
    <definedName name="Н1нал">#REF!</definedName>
    <definedName name="Н1Норм">спр!$B$13</definedName>
    <definedName name="Н1Перес">спр!$B$32</definedName>
    <definedName name="Н1Пересел">спр!$B$32</definedName>
    <definedName name="Н1пож" localSheetId="1">#REF!</definedName>
    <definedName name="Н1пож">спр!$B$33</definedName>
    <definedName name="Н1пожар">спр!$B$36</definedName>
    <definedName name="Н1пол" localSheetId="1">спр!#REF!</definedName>
    <definedName name="Н1пол">спр!$B$22</definedName>
    <definedName name="Н1поощ">спр!$B$34</definedName>
    <definedName name="Н1Пот" localSheetId="1">спр!#REF!</definedName>
    <definedName name="Н1Пот">спр!#REF!</definedName>
    <definedName name="Н1Публ" localSheetId="1">спр!$B$21</definedName>
    <definedName name="Н1Публ">спр!$B$21</definedName>
    <definedName name="Н1рег_вып">спр!$B$40</definedName>
    <definedName name="Н1рцп" localSheetId="1">#REF!</definedName>
    <definedName name="Н1рцп">спр!#REF!</definedName>
    <definedName name="Н1сбал" localSheetId="1">спр!#REF!</definedName>
    <definedName name="Н1сбал">спр!$B$23</definedName>
    <definedName name="Н1софин">спр!$B$35</definedName>
    <definedName name="Н1фун" localSheetId="1">спр!#REF!</definedName>
    <definedName name="Н1фун">спр!$B$17</definedName>
    <definedName name="Н1фун1">спр!$B$18</definedName>
    <definedName name="Н1ффп" localSheetId="1">спр!$B$24</definedName>
    <definedName name="Н1ффп">спр!$B$24</definedName>
    <definedName name="Н1цср">спр!$B$19</definedName>
    <definedName name="Н1цср1">спр!$B$20</definedName>
    <definedName name="Н1эф">#REF!</definedName>
    <definedName name="Н2адох">спр!$C$11</definedName>
    <definedName name="Н2аист">спр!$C$12</definedName>
    <definedName name="Н2акк">спр!$C$31</definedName>
    <definedName name="Н2Бл">#REF!</definedName>
    <definedName name="Н2вед">спр!$C$15</definedName>
    <definedName name="Н2вед1">спр!$C$16</definedName>
    <definedName name="Н2вод">спр!$C$36</definedName>
    <definedName name="Н2вус">спр!$C$28</definedName>
    <definedName name="Н2вцп">#REF!</definedName>
    <definedName name="Н2гор_среда">спр!$C$38</definedName>
    <definedName name="Н2гранты">спр!$C$36</definedName>
    <definedName name="Н2деф">спр!$C$10</definedName>
    <definedName name="Н2дор">спр!$C$32</definedName>
    <definedName name="Н2доркап">спр!$C$34</definedName>
    <definedName name="Н2Дороги">спр!$C$33</definedName>
    <definedName name="Н2дох">спр!$C$14</definedName>
    <definedName name="Н2займ">спр!$C$30</definedName>
    <definedName name="Н2инв">#REF!</definedName>
    <definedName name="Н2ком">спр!$C$26</definedName>
    <definedName name="Н2Мдор">#REF!</definedName>
    <definedName name="Н2метвус">спр!$C$29</definedName>
    <definedName name="Н2мин">спр!$C$35</definedName>
    <definedName name="Н2мол">спр!$C$25</definedName>
    <definedName name="Н2нал">#REF!</definedName>
    <definedName name="Н2Норм">спр!$C$13</definedName>
    <definedName name="Н2Перес">спр!$C$32</definedName>
    <definedName name="Н2Пересел">спр!$C$32</definedName>
    <definedName name="Н2пож">спр!$C$33</definedName>
    <definedName name="Н2пожар">спр!$C$35</definedName>
    <definedName name="Н2пол">спр!$C$22</definedName>
    <definedName name="Н2поощ">спр!$C$34</definedName>
    <definedName name="Н2публ">спр!$C$21</definedName>
    <definedName name="Н2рег_вып">спр!$C$40</definedName>
    <definedName name="Н2рцп">#REF!</definedName>
    <definedName name="Н2сбал">спр!$C$23</definedName>
    <definedName name="Н2софин">спр!$C$35</definedName>
    <definedName name="Н2фун">спр!$C$17</definedName>
    <definedName name="Н2фун1">спр!$C$18</definedName>
    <definedName name="Н2ффп">спр!$C$24</definedName>
    <definedName name="Н2цср">спр!$C$19</definedName>
    <definedName name="Н2цср1">спр!$C$20</definedName>
    <definedName name="Н2эф">#REF!</definedName>
    <definedName name="Надох" localSheetId="1">#REF!</definedName>
    <definedName name="Надох">спр!$B$11</definedName>
    <definedName name="_xlnm.Print_Area" localSheetId="14">'адм к'!$A:$E</definedName>
    <definedName name="_xlnm.Print_Area" localSheetId="1">АдмДох!$A:$D</definedName>
    <definedName name="_xlnm.Print_Area" localSheetId="2">АдмИст!$A:$D</definedName>
    <definedName name="_xlnm.Print_Area" localSheetId="35">ак!$A$1:$D$12</definedName>
    <definedName name="_xlnm.Print_Area" localSheetId="6">'вед 25-26'!$A:$G</definedName>
    <definedName name="_xlnm.Print_Area" localSheetId="5">Вед24!$A:$F</definedName>
    <definedName name="_xlnm.Print_Area" localSheetId="15">ВУС!$A$1:$D$24</definedName>
    <definedName name="_xlnm.Print_Area" localSheetId="24">'гор ср'!$A$1:$B$9</definedName>
    <definedName name="_xlnm.Print_Area" localSheetId="22">'горср 10'!$A$1:$B$7</definedName>
    <definedName name="_xlnm.Print_Area" localSheetId="0">Деф!$A:$E</definedName>
    <definedName name="_xlnm.Print_Area" localSheetId="17">'дороги с'!$A$1:$E$25</definedName>
    <definedName name="_xlnm.Print_Area" localSheetId="20">Заим!$A:$D</definedName>
    <definedName name="_xlnm.Print_Area" localSheetId="16">Молод!$A:$D</definedName>
    <definedName name="_xlnm.Print_Area" localSheetId="34">пожарка!$A$1:$D$25</definedName>
    <definedName name="_xlnm.Print_Area" localSheetId="12">Полн!$A$1:$H$63</definedName>
    <definedName name="_xlnm.Print_Area" localSheetId="11">публ!$A:$F</definedName>
    <definedName name="_xlnm.Print_Area" localSheetId="18">сбал!$A$1:$D$24</definedName>
    <definedName name="_xlnm.Print_Area" localSheetId="7">Фун24!$A:$D</definedName>
    <definedName name="_xlnm.Print_Area" localSheetId="13">ФФП!$A:$D</definedName>
    <definedName name="ПлПер" localSheetId="1">спр!$B$2</definedName>
    <definedName name="ПлПер">спр!$B$2</definedName>
    <definedName name="Р1дата" localSheetId="1">спр!$B$3</definedName>
    <definedName name="Р1дата">спр!$B$3</definedName>
    <definedName name="Р1номер" localSheetId="1">спр!$B$4</definedName>
    <definedName name="Р1номер">спр!$B$4</definedName>
    <definedName name="Р2дата">спр!$B$5</definedName>
    <definedName name="Р2номер">спр!$B$6</definedName>
    <definedName name="РзПз" localSheetId="1">Вед24!$G$8:$G$7202</definedName>
    <definedName name="РзПз">Вед24!$G$8:$G$7405</definedName>
    <definedName name="РзПз1">[2]Вед22!$G$8:$G$8518</definedName>
    <definedName name="РзПзПлПер" localSheetId="1">'вед 25-26'!$H$8:$H$459</definedName>
    <definedName name="РзПзПлПер">'вед 25-26'!$H$8:$H$4591</definedName>
    <definedName name="спрВЦП">#REF!</definedName>
    <definedName name="сум" localSheetId="1">#REF!</definedName>
    <definedName name="сум">#REF!</definedName>
    <definedName name="СумВед" localSheetId="1">Вед24!$F$8:$F$2682</definedName>
    <definedName name="СумВед">Вед24!$F$8:$F$3894</definedName>
    <definedName name="СумВед14" localSheetId="1">'вед 25-26'!$F$8:$F$361</definedName>
    <definedName name="СумВед14">'вед 25-26'!$F$8:$F$361</definedName>
    <definedName name="СумВед15" localSheetId="1">'вед 25-26'!$G$8:$G$361</definedName>
    <definedName name="СумВед15">'вед 25-26'!$G$8:$G$361</definedName>
    <definedName name="СумВед22">'[2]вед 23-24'!$F$8:$F$3610</definedName>
    <definedName name="сумма13">#REF!</definedName>
    <definedName name="цср">Лист1!$A$2:$B$211</definedName>
    <definedName name="цср1">Лист1!$A$2:$B$2840</definedName>
  </definedNames>
  <calcPr calcId="125725"/>
</workbook>
</file>

<file path=xl/calcChain.xml><?xml version="1.0" encoding="utf-8"?>
<calcChain xmlns="http://schemas.openxmlformats.org/spreadsheetml/2006/main">
  <c r="F15" i="61"/>
  <c r="E15"/>
  <c r="D15"/>
  <c r="G7" i="45"/>
  <c r="F7"/>
  <c r="E7" i="48"/>
  <c r="D7"/>
  <c r="I239" i="44"/>
  <c r="J239"/>
  <c r="K239"/>
  <c r="I241"/>
  <c r="J241"/>
  <c r="K241"/>
  <c r="J14"/>
  <c r="K14"/>
  <c r="I14"/>
  <c r="C9" i="17"/>
  <c r="C11" i="20"/>
  <c r="B7"/>
  <c r="B18" i="53" l="1"/>
  <c r="C8" i="20"/>
  <c r="B10"/>
  <c r="D11" i="17"/>
  <c r="E6" i="61"/>
  <c r="F6"/>
  <c r="D6"/>
  <c r="I280" i="44" l="1"/>
  <c r="G26" i="24" l="1"/>
  <c r="H26"/>
  <c r="G45"/>
  <c r="H45"/>
  <c r="B9"/>
  <c r="B10"/>
  <c r="B11"/>
  <c r="B12"/>
  <c r="B13"/>
  <c r="B14"/>
  <c r="B15"/>
  <c r="B16"/>
  <c r="B17"/>
  <c r="B18"/>
  <c r="B19"/>
  <c r="B20"/>
  <c r="B21"/>
  <c r="B22"/>
  <c r="B23"/>
  <c r="B24"/>
  <c r="B25"/>
  <c r="B8"/>
  <c r="G7"/>
  <c r="H7"/>
  <c r="B6" i="67" l="1"/>
  <c r="I236" i="44" l="1"/>
  <c r="J10" i="4" l="1"/>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501"/>
  <c r="J502"/>
  <c r="J503"/>
  <c r="J504"/>
  <c r="J505"/>
  <c r="J506"/>
  <c r="J507"/>
  <c r="J508"/>
  <c r="J509"/>
  <c r="J510"/>
  <c r="J511"/>
  <c r="J512"/>
  <c r="J513"/>
  <c r="J514"/>
  <c r="J515"/>
  <c r="J516"/>
  <c r="J517"/>
  <c r="J518"/>
  <c r="J519"/>
  <c r="J520"/>
  <c r="J521"/>
  <c r="J522"/>
  <c r="J523"/>
  <c r="J524"/>
  <c r="J525"/>
  <c r="J526"/>
  <c r="J527"/>
  <c r="J528"/>
  <c r="J529"/>
  <c r="J530"/>
  <c r="J531"/>
  <c r="J532"/>
  <c r="J533"/>
  <c r="J534"/>
  <c r="J535"/>
  <c r="J536"/>
  <c r="J537"/>
  <c r="J538"/>
  <c r="J539"/>
  <c r="J540"/>
  <c r="J541"/>
  <c r="J542"/>
  <c r="J543"/>
  <c r="J544"/>
  <c r="J545"/>
  <c r="J546"/>
  <c r="J547"/>
  <c r="J548"/>
  <c r="J549"/>
  <c r="J550"/>
  <c r="J551"/>
  <c r="J552"/>
  <c r="J553"/>
  <c r="J554"/>
  <c r="J555"/>
  <c r="J556"/>
  <c r="J557"/>
  <c r="J558"/>
  <c r="J559"/>
  <c r="J560"/>
  <c r="J561"/>
  <c r="J562"/>
  <c r="J563"/>
  <c r="J564"/>
  <c r="J565"/>
  <c r="J566"/>
  <c r="J567"/>
  <c r="J568"/>
  <c r="J569"/>
  <c r="J570"/>
  <c r="J571"/>
  <c r="J572"/>
  <c r="J573"/>
  <c r="J574"/>
  <c r="J575"/>
  <c r="J576"/>
  <c r="J577"/>
  <c r="J578"/>
  <c r="J579"/>
  <c r="J580"/>
  <c r="J581"/>
  <c r="J582"/>
  <c r="J583"/>
  <c r="J584"/>
  <c r="J585"/>
  <c r="J586"/>
  <c r="J587"/>
  <c r="J588"/>
  <c r="J589"/>
  <c r="J590"/>
  <c r="J591"/>
  <c r="J592"/>
  <c r="J593"/>
  <c r="J594"/>
  <c r="J595"/>
  <c r="J596"/>
  <c r="J597"/>
  <c r="J598"/>
  <c r="J599"/>
  <c r="J600"/>
  <c r="J601"/>
  <c r="J602"/>
  <c r="J603"/>
  <c r="J604"/>
  <c r="J605"/>
  <c r="J606"/>
  <c r="J607"/>
  <c r="J608"/>
  <c r="J609"/>
  <c r="J610"/>
  <c r="J611"/>
  <c r="J612"/>
  <c r="J613"/>
  <c r="J614"/>
  <c r="J615"/>
  <c r="J616"/>
  <c r="J617"/>
  <c r="J618"/>
  <c r="J619"/>
  <c r="J620"/>
  <c r="J621"/>
  <c r="J622"/>
  <c r="J623"/>
  <c r="J624"/>
  <c r="J625"/>
  <c r="J626"/>
  <c r="J627"/>
  <c r="J628"/>
  <c r="J629"/>
  <c r="J630"/>
  <c r="J631"/>
  <c r="J632"/>
  <c r="J633"/>
  <c r="J634"/>
  <c r="J635"/>
  <c r="J636"/>
  <c r="J637"/>
  <c r="J638"/>
  <c r="J639"/>
  <c r="J640"/>
  <c r="J641"/>
  <c r="J642"/>
  <c r="J643"/>
  <c r="J644"/>
  <c r="J645"/>
  <c r="J646"/>
  <c r="J647"/>
  <c r="J648"/>
  <c r="J649"/>
  <c r="J650"/>
  <c r="J651"/>
  <c r="J652"/>
  <c r="J653"/>
  <c r="J654"/>
  <c r="J655"/>
  <c r="J656"/>
  <c r="J657"/>
  <c r="J658"/>
  <c r="J659"/>
  <c r="J660"/>
  <c r="J661"/>
  <c r="J662"/>
  <c r="J663"/>
  <c r="J664"/>
  <c r="J665"/>
  <c r="J666"/>
  <c r="J667"/>
  <c r="J668"/>
  <c r="J669"/>
  <c r="J670"/>
  <c r="J671"/>
  <c r="J672"/>
  <c r="J673"/>
  <c r="J674"/>
  <c r="J675"/>
  <c r="J676"/>
  <c r="J677"/>
  <c r="J678"/>
  <c r="J679"/>
  <c r="J680"/>
  <c r="J681"/>
  <c r="J682"/>
  <c r="J683"/>
  <c r="J684"/>
  <c r="J685"/>
  <c r="J686"/>
  <c r="J687"/>
  <c r="J688"/>
  <c r="J689"/>
  <c r="J690"/>
  <c r="J691"/>
  <c r="J692"/>
  <c r="J693"/>
  <c r="J694"/>
  <c r="J695"/>
  <c r="J696"/>
  <c r="J697"/>
  <c r="J698"/>
  <c r="J699"/>
  <c r="J700"/>
  <c r="J701"/>
  <c r="J702"/>
  <c r="J703"/>
  <c r="J704"/>
  <c r="J705"/>
  <c r="J706"/>
  <c r="J707"/>
  <c r="J708"/>
  <c r="J709"/>
  <c r="J710"/>
  <c r="J711"/>
  <c r="J712"/>
  <c r="J713"/>
  <c r="J714"/>
  <c r="J715"/>
  <c r="J716"/>
  <c r="J717"/>
  <c r="J718"/>
  <c r="J719"/>
  <c r="J720"/>
  <c r="J721"/>
  <c r="J722"/>
  <c r="J723"/>
  <c r="J724"/>
  <c r="J725"/>
  <c r="J726"/>
  <c r="J727"/>
  <c r="J728"/>
  <c r="J729"/>
  <c r="J730"/>
  <c r="J731"/>
  <c r="J732"/>
  <c r="J733"/>
  <c r="J734"/>
  <c r="J735"/>
  <c r="J736"/>
  <c r="J737"/>
  <c r="J738"/>
  <c r="J739"/>
  <c r="J740"/>
  <c r="J741"/>
  <c r="J742"/>
  <c r="J743"/>
  <c r="J744"/>
  <c r="J745"/>
  <c r="J746"/>
  <c r="J747"/>
  <c r="J748"/>
  <c r="J749"/>
  <c r="J750"/>
  <c r="J751"/>
  <c r="J752"/>
  <c r="J753"/>
  <c r="J754"/>
  <c r="J755"/>
  <c r="J756"/>
  <c r="J757"/>
  <c r="J758"/>
  <c r="J759"/>
  <c r="J760"/>
  <c r="J761"/>
  <c r="J762"/>
  <c r="J763"/>
  <c r="J764"/>
  <c r="J765"/>
  <c r="J766"/>
  <c r="J767"/>
  <c r="J768"/>
  <c r="J769"/>
  <c r="J770"/>
  <c r="J771"/>
  <c r="J772"/>
  <c r="J773"/>
  <c r="J774"/>
  <c r="J775"/>
  <c r="J776"/>
  <c r="J777"/>
  <c r="J778"/>
  <c r="J779"/>
  <c r="J780"/>
  <c r="J781"/>
  <c r="J782"/>
  <c r="J783"/>
  <c r="J784"/>
  <c r="J785"/>
  <c r="J786"/>
  <c r="J787"/>
  <c r="J788"/>
  <c r="J789"/>
  <c r="J790"/>
  <c r="J791"/>
  <c r="J792"/>
  <c r="J793"/>
  <c r="J794"/>
  <c r="J795"/>
  <c r="J796"/>
  <c r="J797"/>
  <c r="J798"/>
  <c r="J799"/>
  <c r="J800"/>
  <c r="J801"/>
  <c r="J802"/>
  <c r="J803"/>
  <c r="J804"/>
  <c r="J805"/>
  <c r="J806"/>
  <c r="J807"/>
  <c r="J808"/>
  <c r="J809"/>
  <c r="J810"/>
  <c r="J811"/>
  <c r="J812"/>
  <c r="J813"/>
  <c r="J814"/>
  <c r="J815"/>
  <c r="J816"/>
  <c r="J817"/>
  <c r="J818"/>
  <c r="J819"/>
  <c r="J820"/>
  <c r="J821"/>
  <c r="J822"/>
  <c r="J823"/>
  <c r="J824"/>
  <c r="J825"/>
  <c r="J826"/>
  <c r="J827"/>
  <c r="J828"/>
  <c r="J829"/>
  <c r="J830"/>
  <c r="J831"/>
  <c r="J832"/>
  <c r="J833"/>
  <c r="J834"/>
  <c r="J835"/>
  <c r="J836"/>
  <c r="J837"/>
  <c r="J838"/>
  <c r="J839"/>
  <c r="J840"/>
  <c r="J841"/>
  <c r="J842"/>
  <c r="J843"/>
  <c r="J844"/>
  <c r="J845"/>
  <c r="J846"/>
  <c r="J847"/>
  <c r="J848"/>
  <c r="J849"/>
  <c r="J850"/>
  <c r="J851"/>
  <c r="J852"/>
  <c r="J853"/>
  <c r="J854"/>
  <c r="J855"/>
  <c r="J856"/>
  <c r="J857"/>
  <c r="J858"/>
  <c r="J859"/>
  <c r="J860"/>
  <c r="J861"/>
  <c r="J862"/>
  <c r="J863"/>
  <c r="J864"/>
  <c r="J865"/>
  <c r="J866"/>
  <c r="J867"/>
  <c r="J868"/>
  <c r="J869"/>
  <c r="J870"/>
  <c r="J871"/>
  <c r="J872"/>
  <c r="J873"/>
  <c r="J874"/>
  <c r="J875"/>
  <c r="J876"/>
  <c r="J877"/>
  <c r="J878"/>
  <c r="J879"/>
  <c r="J880"/>
  <c r="J881"/>
  <c r="J882"/>
  <c r="J883"/>
  <c r="J884"/>
  <c r="J885"/>
  <c r="J886"/>
  <c r="J887"/>
  <c r="J888"/>
  <c r="J889"/>
  <c r="J890"/>
  <c r="J891"/>
  <c r="J892"/>
  <c r="J893"/>
  <c r="J894"/>
  <c r="J895"/>
  <c r="J896"/>
  <c r="J897"/>
  <c r="J898"/>
  <c r="J899"/>
  <c r="J900"/>
  <c r="J901"/>
  <c r="J902"/>
  <c r="J903"/>
  <c r="J904"/>
  <c r="J905"/>
  <c r="J906"/>
  <c r="J907"/>
  <c r="J908"/>
  <c r="J909"/>
  <c r="J910"/>
  <c r="J911"/>
  <c r="J912"/>
  <c r="J913"/>
  <c r="J914"/>
  <c r="J915"/>
  <c r="J916"/>
  <c r="J917"/>
  <c r="J918"/>
  <c r="J919"/>
  <c r="J920"/>
  <c r="J921"/>
  <c r="J922"/>
  <c r="J923"/>
  <c r="J924"/>
  <c r="J925"/>
  <c r="J926"/>
  <c r="J927"/>
  <c r="J928"/>
  <c r="J929"/>
  <c r="J930"/>
  <c r="J931"/>
  <c r="J932"/>
  <c r="J933"/>
  <c r="J934"/>
  <c r="J935"/>
  <c r="J936"/>
  <c r="J937"/>
  <c r="J938"/>
  <c r="J939"/>
  <c r="J940"/>
  <c r="J941"/>
  <c r="J942"/>
  <c r="J943"/>
  <c r="J944"/>
  <c r="J945"/>
  <c r="J946"/>
  <c r="J947"/>
  <c r="J948"/>
  <c r="J949"/>
  <c r="J950"/>
  <c r="J951"/>
  <c r="J952"/>
  <c r="J953"/>
  <c r="J954"/>
  <c r="J955"/>
  <c r="J956"/>
  <c r="J957"/>
  <c r="J958"/>
  <c r="J959"/>
  <c r="J960"/>
  <c r="J961"/>
  <c r="J962"/>
  <c r="J963"/>
  <c r="J964"/>
  <c r="J965"/>
  <c r="J966"/>
  <c r="J967"/>
  <c r="J968"/>
  <c r="J969"/>
  <c r="J970"/>
  <c r="J971"/>
  <c r="J972"/>
  <c r="J973"/>
  <c r="J974"/>
  <c r="J975"/>
  <c r="J976"/>
  <c r="J977"/>
  <c r="J978"/>
  <c r="J979"/>
  <c r="J980"/>
  <c r="J981"/>
  <c r="J982"/>
  <c r="J983"/>
  <c r="J984"/>
  <c r="J985"/>
  <c r="J986"/>
  <c r="J987"/>
  <c r="J988"/>
  <c r="J989"/>
  <c r="J990"/>
  <c r="J991"/>
  <c r="J992"/>
  <c r="J993"/>
  <c r="J994"/>
  <c r="J995"/>
  <c r="J996"/>
  <c r="J997"/>
  <c r="J998"/>
  <c r="J999"/>
  <c r="J1000"/>
  <c r="J1001"/>
  <c r="J1002"/>
  <c r="J1003"/>
  <c r="J1004"/>
  <c r="J1005"/>
  <c r="J1006"/>
  <c r="J1007"/>
  <c r="J1008"/>
  <c r="J1009"/>
  <c r="J1010"/>
  <c r="J1011"/>
  <c r="J1012"/>
  <c r="J1013"/>
  <c r="J1014"/>
  <c r="J1015"/>
  <c r="J1016"/>
  <c r="J1017"/>
  <c r="J1018"/>
  <c r="J1019"/>
  <c r="J1020"/>
  <c r="J1021"/>
  <c r="J1022"/>
  <c r="J1023"/>
  <c r="J1024"/>
  <c r="J1025"/>
  <c r="J1026"/>
  <c r="J1027"/>
  <c r="J1028"/>
  <c r="J1029"/>
  <c r="J1030"/>
  <c r="J1031"/>
  <c r="J1032"/>
  <c r="J1033"/>
  <c r="J1034"/>
  <c r="J1035"/>
  <c r="J1036"/>
  <c r="J1037"/>
  <c r="J1038"/>
  <c r="J1039"/>
  <c r="J1040"/>
  <c r="J1041"/>
  <c r="J1042"/>
  <c r="J1043"/>
  <c r="J1044"/>
  <c r="J1045"/>
  <c r="J1046"/>
  <c r="J1047"/>
  <c r="J1048"/>
  <c r="J1049"/>
  <c r="J1050"/>
  <c r="J1051"/>
  <c r="J1052"/>
  <c r="J1053"/>
  <c r="J1054"/>
  <c r="J1055"/>
  <c r="J1056"/>
  <c r="J1057"/>
  <c r="J1058"/>
  <c r="J1059"/>
  <c r="J1060"/>
  <c r="J1061"/>
  <c r="J1062"/>
  <c r="J1063"/>
  <c r="J1064"/>
  <c r="J1065"/>
  <c r="J1066"/>
  <c r="J1067"/>
  <c r="J1068"/>
  <c r="J1069"/>
  <c r="J1070"/>
  <c r="J1071"/>
  <c r="J1072"/>
  <c r="J1073"/>
  <c r="J1074"/>
  <c r="J1075"/>
  <c r="J1076"/>
  <c r="J1077"/>
  <c r="J1078"/>
  <c r="J1079"/>
  <c r="J1080"/>
  <c r="J1081"/>
  <c r="J1082"/>
  <c r="J1083"/>
  <c r="J1084"/>
  <c r="J1085"/>
  <c r="J1086"/>
  <c r="J1087"/>
  <c r="J1088"/>
  <c r="J1089"/>
  <c r="J1090"/>
  <c r="J1091"/>
  <c r="J1092"/>
  <c r="J1093"/>
  <c r="J1094"/>
  <c r="J1095"/>
  <c r="J1096"/>
  <c r="J1097"/>
  <c r="J1098"/>
  <c r="J1099"/>
  <c r="J1100"/>
  <c r="J1101"/>
  <c r="J1102"/>
  <c r="J1103"/>
  <c r="J1104"/>
  <c r="J1105"/>
  <c r="J1106"/>
  <c r="J1107"/>
  <c r="J1108"/>
  <c r="J1109"/>
  <c r="J1110"/>
  <c r="J1111"/>
  <c r="J1112"/>
  <c r="J1113"/>
  <c r="J1114"/>
  <c r="J1115"/>
  <c r="J1116"/>
  <c r="J1117"/>
  <c r="J1118"/>
  <c r="J1119"/>
  <c r="J1120"/>
  <c r="J1121"/>
  <c r="J1122"/>
  <c r="J1123"/>
  <c r="J1124"/>
  <c r="J1125"/>
  <c r="J1126"/>
  <c r="J1127"/>
  <c r="J1128"/>
  <c r="J1129"/>
  <c r="J1130"/>
  <c r="J1131"/>
  <c r="J1132"/>
  <c r="J1133"/>
  <c r="J1134"/>
  <c r="J1135"/>
  <c r="J1136"/>
  <c r="J1137"/>
  <c r="J1138"/>
  <c r="J1139"/>
  <c r="J1140"/>
  <c r="J1141"/>
  <c r="J1142"/>
  <c r="J1143"/>
  <c r="J1144"/>
  <c r="J1145"/>
  <c r="J1146"/>
  <c r="J1147"/>
  <c r="J1148"/>
  <c r="J1149"/>
  <c r="J1150"/>
  <c r="J1151"/>
  <c r="J1152"/>
  <c r="J1153"/>
  <c r="J1154"/>
  <c r="J1155"/>
  <c r="J1156"/>
  <c r="J1157"/>
  <c r="J1158"/>
  <c r="J1159"/>
  <c r="J1160"/>
  <c r="J1161"/>
  <c r="J1162"/>
  <c r="J1163"/>
  <c r="J1164"/>
  <c r="J1165"/>
  <c r="J1166"/>
  <c r="J1167"/>
  <c r="J1168"/>
  <c r="J1169"/>
  <c r="J1170"/>
  <c r="J1171"/>
  <c r="J1172"/>
  <c r="J1173"/>
  <c r="J1174"/>
  <c r="J1175"/>
  <c r="J1176"/>
  <c r="J1177"/>
  <c r="J1178"/>
  <c r="J1179"/>
  <c r="J1180"/>
  <c r="J1181"/>
  <c r="J1182"/>
  <c r="J1183"/>
  <c r="J1184"/>
  <c r="J1185"/>
  <c r="J1186"/>
  <c r="J1187"/>
  <c r="J1188"/>
  <c r="J1189"/>
  <c r="J1190"/>
  <c r="J1191"/>
  <c r="J1192"/>
  <c r="J1193"/>
  <c r="J1194"/>
  <c r="J1195"/>
  <c r="J1196"/>
  <c r="J1197"/>
  <c r="J1198"/>
  <c r="J1199"/>
  <c r="J1200"/>
  <c r="J1201"/>
  <c r="J1202"/>
  <c r="J1203"/>
  <c r="J1204"/>
  <c r="J1205"/>
  <c r="J1206"/>
  <c r="J1207"/>
  <c r="J1208"/>
  <c r="J1209"/>
  <c r="J1210"/>
  <c r="J1211"/>
  <c r="J1212"/>
  <c r="J1213"/>
  <c r="J1214"/>
  <c r="J1215"/>
  <c r="J1216"/>
  <c r="J1217"/>
  <c r="J1218"/>
  <c r="J1219"/>
  <c r="J1220"/>
  <c r="J1221"/>
  <c r="J1222"/>
  <c r="J1223"/>
  <c r="J1224"/>
  <c r="J1225"/>
  <c r="J1226"/>
  <c r="J1227"/>
  <c r="J1228"/>
  <c r="J1229"/>
  <c r="J1230"/>
  <c r="J1231"/>
  <c r="J1232"/>
  <c r="J1233"/>
  <c r="J1234"/>
  <c r="J1235"/>
  <c r="J1236"/>
  <c r="J1237"/>
  <c r="J1238"/>
  <c r="J1239"/>
  <c r="J1240"/>
  <c r="J1241"/>
  <c r="J1242"/>
  <c r="J1243"/>
  <c r="J1244"/>
  <c r="J1245"/>
  <c r="J1246"/>
  <c r="J1247"/>
  <c r="J1248"/>
  <c r="J1249"/>
  <c r="J1250"/>
  <c r="J1251"/>
  <c r="J1252"/>
  <c r="J1253"/>
  <c r="J1254"/>
  <c r="J1255"/>
  <c r="J1256"/>
  <c r="J1257"/>
  <c r="J1258"/>
  <c r="J1259"/>
  <c r="J1260"/>
  <c r="J1261"/>
  <c r="J1262"/>
  <c r="J1263"/>
  <c r="J1264"/>
  <c r="J1265"/>
  <c r="J1266"/>
  <c r="J1267"/>
  <c r="J1268"/>
  <c r="J1269"/>
  <c r="J1270"/>
  <c r="J1271"/>
  <c r="J1272"/>
  <c r="J1273"/>
  <c r="J1274"/>
  <c r="J1275"/>
  <c r="J1276"/>
  <c r="J1277"/>
  <c r="J1278"/>
  <c r="J1279"/>
  <c r="J1280"/>
  <c r="J1281"/>
  <c r="J1282"/>
  <c r="J1283"/>
  <c r="J1284"/>
  <c r="J1285"/>
  <c r="J1286"/>
  <c r="J1287"/>
  <c r="J1288"/>
  <c r="J1289"/>
  <c r="J1290"/>
  <c r="J1291"/>
  <c r="J1292"/>
  <c r="J1293"/>
  <c r="J1294"/>
  <c r="J1295"/>
  <c r="J1296"/>
  <c r="J1297"/>
  <c r="J1298"/>
  <c r="J1299"/>
  <c r="J1300"/>
  <c r="J1301"/>
  <c r="J1302"/>
  <c r="J1303"/>
  <c r="J1304"/>
  <c r="J1305"/>
  <c r="J1306"/>
  <c r="J1307"/>
  <c r="J1308"/>
  <c r="J1309"/>
  <c r="J1310"/>
  <c r="J1311"/>
  <c r="J1312"/>
  <c r="J1313"/>
  <c r="J1314"/>
  <c r="J1315"/>
  <c r="J1316"/>
  <c r="J1317"/>
  <c r="J1318"/>
  <c r="J1319"/>
  <c r="J1320"/>
  <c r="J1321"/>
  <c r="J1322"/>
  <c r="J1323"/>
  <c r="J1324"/>
  <c r="J1325"/>
  <c r="J1326"/>
  <c r="J1327"/>
  <c r="J1328"/>
  <c r="J1329"/>
  <c r="J1330"/>
  <c r="J1331"/>
  <c r="J1332"/>
  <c r="J1333"/>
  <c r="J1334"/>
  <c r="J1335"/>
  <c r="J1336"/>
  <c r="J1337"/>
  <c r="J1338"/>
  <c r="J1339"/>
  <c r="J9"/>
  <c r="I246" i="44" l="1"/>
  <c r="A3" i="52"/>
  <c r="A2" i="72"/>
  <c r="A1"/>
  <c r="A1" i="65"/>
  <c r="A2"/>
  <c r="A1" i="52"/>
  <c r="H1310" i="45" l="1"/>
  <c r="H1311"/>
  <c r="H1312"/>
  <c r="H1313"/>
  <c r="H1314"/>
  <c r="H1315"/>
  <c r="H1316"/>
  <c r="G1335" i="4"/>
  <c r="G1336"/>
  <c r="G1337"/>
  <c r="G1338"/>
  <c r="G1339"/>
  <c r="H1295" i="45"/>
  <c r="H1296"/>
  <c r="H1297"/>
  <c r="H1298"/>
  <c r="H1299"/>
  <c r="H1300"/>
  <c r="H1301"/>
  <c r="H1302"/>
  <c r="H1303"/>
  <c r="H1304"/>
  <c r="H1305"/>
  <c r="H1306"/>
  <c r="H1307"/>
  <c r="H1308"/>
  <c r="H1309"/>
  <c r="H1273"/>
  <c r="H1274"/>
  <c r="H1275"/>
  <c r="H1276"/>
  <c r="H1277"/>
  <c r="H1278"/>
  <c r="H1279"/>
  <c r="H1280"/>
  <c r="H1281"/>
  <c r="H1282"/>
  <c r="H1283"/>
  <c r="H1284"/>
  <c r="H1285"/>
  <c r="H1286"/>
  <c r="H1287"/>
  <c r="H1288"/>
  <c r="H1289"/>
  <c r="H1290"/>
  <c r="H1291"/>
  <c r="H1292"/>
  <c r="H1293"/>
  <c r="H1294"/>
  <c r="J264" i="44" l="1"/>
  <c r="K264"/>
  <c r="J292"/>
  <c r="K292"/>
  <c r="I292"/>
  <c r="I180"/>
  <c r="J166"/>
  <c r="K166"/>
  <c r="I166"/>
  <c r="J165"/>
  <c r="I165"/>
  <c r="K164" l="1"/>
  <c r="G1320" i="4"/>
  <c r="G1321"/>
  <c r="G1322"/>
  <c r="G1323"/>
  <c r="G1324"/>
  <c r="G1325"/>
  <c r="G1326"/>
  <c r="G1327"/>
  <c r="G1328"/>
  <c r="G1329"/>
  <c r="G1330"/>
  <c r="G1331"/>
  <c r="G1332"/>
  <c r="G1333"/>
  <c r="G1334"/>
  <c r="F45" i="24"/>
  <c r="E45"/>
  <c r="D45"/>
  <c r="C45"/>
  <c r="E6" i="26"/>
  <c r="F6"/>
  <c r="D6"/>
  <c r="E5" i="50" l="1"/>
  <c r="D5" i="3"/>
  <c r="F5" i="4"/>
  <c r="J149" i="44"/>
  <c r="K149"/>
  <c r="I149"/>
  <c r="J144"/>
  <c r="K144"/>
  <c r="I144"/>
  <c r="J139"/>
  <c r="K139"/>
  <c r="I139"/>
  <c r="J134"/>
  <c r="K134"/>
  <c r="I134"/>
  <c r="J118"/>
  <c r="J117" s="1"/>
  <c r="K118"/>
  <c r="K117" s="1"/>
  <c r="I118"/>
  <c r="I117" s="1"/>
  <c r="J130"/>
  <c r="K130"/>
  <c r="I130"/>
  <c r="J127"/>
  <c r="K127"/>
  <c r="I127"/>
  <c r="J124"/>
  <c r="K124"/>
  <c r="I124"/>
  <c r="J121"/>
  <c r="K121"/>
  <c r="I121"/>
  <c r="J115"/>
  <c r="K115"/>
  <c r="I115"/>
  <c r="J111"/>
  <c r="K111"/>
  <c r="I111"/>
  <c r="J107"/>
  <c r="K107"/>
  <c r="I107"/>
  <c r="J103"/>
  <c r="K103"/>
  <c r="I103"/>
  <c r="J69"/>
  <c r="K69"/>
  <c r="I69"/>
  <c r="J61"/>
  <c r="K61"/>
  <c r="I61"/>
  <c r="I23"/>
  <c r="J23"/>
  <c r="K23"/>
  <c r="I25"/>
  <c r="J25"/>
  <c r="K25"/>
  <c r="I267" l="1"/>
  <c r="I270" l="1"/>
  <c r="I269" s="1"/>
  <c r="I268" s="1"/>
  <c r="I91"/>
  <c r="K18" i="21" l="1"/>
  <c r="L18"/>
  <c r="J18"/>
  <c r="L34"/>
  <c r="K34"/>
  <c r="J34"/>
  <c r="J229" i="44"/>
  <c r="K229"/>
  <c r="J288"/>
  <c r="J287" s="1"/>
  <c r="K288"/>
  <c r="K287" s="1"/>
  <c r="J284"/>
  <c r="J282" s="1"/>
  <c r="K284"/>
  <c r="K282" s="1"/>
  <c r="J277"/>
  <c r="K277"/>
  <c r="J274"/>
  <c r="K274"/>
  <c r="C7" i="58"/>
  <c r="J273" i="44" l="1"/>
  <c r="J272" s="1"/>
  <c r="K273"/>
  <c r="K272" s="1"/>
  <c r="B6" i="74" l="1"/>
  <c r="I274" i="44"/>
  <c r="I264" l="1"/>
  <c r="I229"/>
  <c r="J246"/>
  <c r="K246"/>
  <c r="I288" l="1"/>
  <c r="I287" s="1"/>
  <c r="I284"/>
  <c r="I282" s="1"/>
  <c r="I281" s="1"/>
  <c r="I277"/>
  <c r="I273" l="1"/>
  <c r="I272" s="1"/>
  <c r="J243"/>
  <c r="K243"/>
  <c r="I243"/>
  <c r="J170"/>
  <c r="K170"/>
  <c r="J172"/>
  <c r="K172"/>
  <c r="I172"/>
  <c r="A3" i="53"/>
  <c r="J174" i="44" l="1"/>
  <c r="K174"/>
  <c r="I174"/>
  <c r="J161"/>
  <c r="J160" s="1"/>
  <c r="K161"/>
  <c r="K160" s="1"/>
  <c r="I161"/>
  <c r="I160" s="1"/>
  <c r="J245"/>
  <c r="K245"/>
  <c r="I245"/>
  <c r="K178" l="1"/>
  <c r="J178"/>
  <c r="I178"/>
  <c r="K192"/>
  <c r="J192"/>
  <c r="H1258" i="45"/>
  <c r="H1259"/>
  <c r="H1260"/>
  <c r="H1261"/>
  <c r="H1262"/>
  <c r="H1263"/>
  <c r="H1264"/>
  <c r="H1265"/>
  <c r="H1266"/>
  <c r="H1267"/>
  <c r="H1268"/>
  <c r="H1269"/>
  <c r="H1270"/>
  <c r="H1271"/>
  <c r="H1272"/>
  <c r="I177" i="44" l="1"/>
  <c r="I176" s="1"/>
  <c r="I95"/>
  <c r="I94" s="1"/>
  <c r="J263"/>
  <c r="J262" s="1"/>
  <c r="K263"/>
  <c r="K262" s="1"/>
  <c r="I263"/>
  <c r="I262" s="1"/>
  <c r="K236"/>
  <c r="K235" s="1"/>
  <c r="J236"/>
  <c r="J235" s="1"/>
  <c r="I235"/>
  <c r="K233"/>
  <c r="J233"/>
  <c r="I233"/>
  <c r="K231"/>
  <c r="J231"/>
  <c r="I231"/>
  <c r="K227"/>
  <c r="J227"/>
  <c r="I227"/>
  <c r="K203"/>
  <c r="K202" s="1"/>
  <c r="J203"/>
  <c r="J202" s="1"/>
  <c r="I203"/>
  <c r="I202" s="1"/>
  <c r="K177"/>
  <c r="K176" s="1"/>
  <c r="J177"/>
  <c r="J176" s="1"/>
  <c r="K168"/>
  <c r="J168"/>
  <c r="I168"/>
  <c r="J164"/>
  <c r="I164"/>
  <c r="K158"/>
  <c r="J158"/>
  <c r="I158"/>
  <c r="K156"/>
  <c r="K155" s="1"/>
  <c r="J156"/>
  <c r="J155" s="1"/>
  <c r="I156"/>
  <c r="I155" s="1"/>
  <c r="K148"/>
  <c r="J148"/>
  <c r="I148"/>
  <c r="K143"/>
  <c r="J143"/>
  <c r="I143"/>
  <c r="K141"/>
  <c r="J141"/>
  <c r="I141"/>
  <c r="K138"/>
  <c r="J138"/>
  <c r="I138"/>
  <c r="K133"/>
  <c r="J133"/>
  <c r="I133"/>
  <c r="K129"/>
  <c r="J129"/>
  <c r="I129"/>
  <c r="K126"/>
  <c r="J126"/>
  <c r="I126"/>
  <c r="K123"/>
  <c r="J123"/>
  <c r="I123"/>
  <c r="K120"/>
  <c r="J120"/>
  <c r="I120"/>
  <c r="K114"/>
  <c r="J114"/>
  <c r="I114"/>
  <c r="K110"/>
  <c r="J110"/>
  <c r="I110"/>
  <c r="K106"/>
  <c r="J106"/>
  <c r="I106"/>
  <c r="K102"/>
  <c r="J102"/>
  <c r="I102"/>
  <c r="K98"/>
  <c r="K97" s="1"/>
  <c r="J98"/>
  <c r="J97" s="1"/>
  <c r="I98"/>
  <c r="I97" s="1"/>
  <c r="K95"/>
  <c r="K94" s="1"/>
  <c r="J95"/>
  <c r="J94" s="1"/>
  <c r="K89"/>
  <c r="K88" s="1"/>
  <c r="K87" s="1"/>
  <c r="J89"/>
  <c r="J88" s="1"/>
  <c r="J87" s="1"/>
  <c r="I89"/>
  <c r="I88" s="1"/>
  <c r="I87" s="1"/>
  <c r="K83"/>
  <c r="K82" s="1"/>
  <c r="K81" s="1"/>
  <c r="J83"/>
  <c r="I83"/>
  <c r="I82" s="1"/>
  <c r="I81" s="1"/>
  <c r="K77"/>
  <c r="K74" s="1"/>
  <c r="K73" s="1"/>
  <c r="J77"/>
  <c r="J74" s="1"/>
  <c r="J73" s="1"/>
  <c r="I77"/>
  <c r="I74" s="1"/>
  <c r="I73" s="1"/>
  <c r="K71"/>
  <c r="K68" s="1"/>
  <c r="J71"/>
  <c r="J68" s="1"/>
  <c r="I71"/>
  <c r="I68" s="1"/>
  <c r="K66"/>
  <c r="K65" s="1"/>
  <c r="J66"/>
  <c r="J65" s="1"/>
  <c r="I66"/>
  <c r="I65" s="1"/>
  <c r="K63"/>
  <c r="J63"/>
  <c r="I63"/>
  <c r="K59"/>
  <c r="J59"/>
  <c r="I59"/>
  <c r="K57"/>
  <c r="J57"/>
  <c r="I57"/>
  <c r="K52"/>
  <c r="K51" s="1"/>
  <c r="J52"/>
  <c r="J51" s="1"/>
  <c r="I52"/>
  <c r="I51" s="1"/>
  <c r="K49"/>
  <c r="J49"/>
  <c r="I49"/>
  <c r="K47"/>
  <c r="J47"/>
  <c r="I47"/>
  <c r="K44"/>
  <c r="J44"/>
  <c r="I44"/>
  <c r="K41"/>
  <c r="J41"/>
  <c r="I41"/>
  <c r="K39"/>
  <c r="J39"/>
  <c r="I39"/>
  <c r="K37"/>
  <c r="J37"/>
  <c r="I37"/>
  <c r="K35"/>
  <c r="J35"/>
  <c r="I35"/>
  <c r="K33"/>
  <c r="J33"/>
  <c r="I33"/>
  <c r="K29"/>
  <c r="J29"/>
  <c r="I29"/>
  <c r="K27"/>
  <c r="J27"/>
  <c r="I27"/>
  <c r="K12"/>
  <c r="K11" s="1"/>
  <c r="J12"/>
  <c r="J11" s="1"/>
  <c r="I12"/>
  <c r="I11" s="1"/>
  <c r="K201" l="1"/>
  <c r="J101"/>
  <c r="I101"/>
  <c r="K101"/>
  <c r="J201"/>
  <c r="I163"/>
  <c r="K163"/>
  <c r="J163"/>
  <c r="J154"/>
  <c r="I46"/>
  <c r="I43" s="1"/>
  <c r="J32"/>
  <c r="J31" s="1"/>
  <c r="I201"/>
  <c r="I32"/>
  <c r="J137"/>
  <c r="K22"/>
  <c r="K21" s="1"/>
  <c r="K32"/>
  <c r="K31" s="1"/>
  <c r="K56"/>
  <c r="K55" s="1"/>
  <c r="I154"/>
  <c r="I56"/>
  <c r="I55" s="1"/>
  <c r="J10"/>
  <c r="I31"/>
  <c r="J46"/>
  <c r="J43" s="1"/>
  <c r="K46"/>
  <c r="K43" s="1"/>
  <c r="J80"/>
  <c r="J93"/>
  <c r="I137"/>
  <c r="K10"/>
  <c r="I10"/>
  <c r="K80"/>
  <c r="I80"/>
  <c r="K137"/>
  <c r="I22"/>
  <c r="I21" s="1"/>
  <c r="J22"/>
  <c r="J21" s="1"/>
  <c r="J56"/>
  <c r="J55" s="1"/>
  <c r="K93"/>
  <c r="K154"/>
  <c r="I93"/>
  <c r="J82"/>
  <c r="J81" s="1"/>
  <c r="K100" l="1"/>
  <c r="K9" s="1"/>
  <c r="I100"/>
  <c r="I9" s="1"/>
  <c r="J100"/>
  <c r="J9" s="1"/>
  <c r="I153"/>
  <c r="I152" s="1"/>
  <c r="K153"/>
  <c r="K152" s="1"/>
  <c r="J153"/>
  <c r="J152" s="1"/>
  <c r="A3" i="26"/>
  <c r="I296" i="44" l="1"/>
  <c r="J296"/>
  <c r="K296"/>
  <c r="C8" i="17"/>
  <c r="D8"/>
  <c r="E8"/>
  <c r="C10"/>
  <c r="C20" s="1"/>
  <c r="D10"/>
  <c r="D20" s="1"/>
  <c r="E10"/>
  <c r="E20" s="1"/>
  <c r="D45" i="6"/>
  <c r="C45"/>
  <c r="D26"/>
  <c r="C26"/>
  <c r="C7"/>
  <c r="D7"/>
  <c r="B8"/>
  <c r="B9"/>
  <c r="B10"/>
  <c r="B11"/>
  <c r="B12"/>
  <c r="B13"/>
  <c r="B14"/>
  <c r="B15"/>
  <c r="B16"/>
  <c r="B17"/>
  <c r="B18"/>
  <c r="B19"/>
  <c r="B20"/>
  <c r="B21"/>
  <c r="B22"/>
  <c r="B23"/>
  <c r="B24"/>
  <c r="B63" i="24"/>
  <c r="B62"/>
  <c r="B61"/>
  <c r="B60"/>
  <c r="B59"/>
  <c r="B58"/>
  <c r="B57"/>
  <c r="B56"/>
  <c r="B55"/>
  <c r="B54"/>
  <c r="B53"/>
  <c r="B52"/>
  <c r="B51"/>
  <c r="B50"/>
  <c r="B49"/>
  <c r="B48"/>
  <c r="B46"/>
  <c r="B44"/>
  <c r="B43"/>
  <c r="B42"/>
  <c r="B41"/>
  <c r="B40"/>
  <c r="B39"/>
  <c r="B38"/>
  <c r="B37"/>
  <c r="B36"/>
  <c r="B35"/>
  <c r="B34"/>
  <c r="B33"/>
  <c r="B32"/>
  <c r="B31"/>
  <c r="F26"/>
  <c r="B30"/>
  <c r="B29"/>
  <c r="B28"/>
  <c r="B27"/>
  <c r="D26"/>
  <c r="C26"/>
  <c r="E7"/>
  <c r="F7"/>
  <c r="D7"/>
  <c r="C7"/>
  <c r="D16" i="17" l="1"/>
  <c r="B45" i="24"/>
  <c r="D7" i="17"/>
  <c r="E16"/>
  <c r="C7"/>
  <c r="C16"/>
  <c r="E7"/>
  <c r="B7" i="24"/>
  <c r="B47"/>
  <c r="E26"/>
  <c r="B26" s="1"/>
  <c r="A2" i="74" l="1"/>
  <c r="A1"/>
  <c r="A2" i="73"/>
  <c r="A1"/>
  <c r="B6" l="1"/>
  <c r="C6" i="69" l="1"/>
  <c r="D6"/>
  <c r="G26" i="59" l="1"/>
  <c r="B6" i="68"/>
  <c r="A3" i="6" l="1"/>
  <c r="B6" i="64" l="1"/>
  <c r="A2" l="1"/>
  <c r="A1"/>
  <c r="D6" i="72"/>
  <c r="C6"/>
  <c r="B6"/>
  <c r="D6" i="65"/>
  <c r="C6" l="1"/>
  <c r="B6"/>
  <c r="B6" i="63"/>
  <c r="A2"/>
  <c r="A1"/>
  <c r="B3" i="61" l="1"/>
  <c r="B2"/>
  <c r="B1"/>
  <c r="D7" i="62" l="1"/>
  <c r="C7"/>
  <c r="B7"/>
  <c r="A2" l="1"/>
  <c r="A1" l="1"/>
  <c r="D6" i="60"/>
  <c r="C6"/>
  <c r="B6"/>
  <c r="A2"/>
  <c r="A1"/>
  <c r="E7" i="58"/>
  <c r="D7"/>
  <c r="B7" l="1"/>
  <c r="A2"/>
  <c r="A1"/>
  <c r="A2" i="59" l="1"/>
  <c r="E26" l="1"/>
  <c r="F26"/>
  <c r="A1"/>
  <c r="D9" i="20"/>
  <c r="C9"/>
  <c r="B9"/>
  <c r="D6"/>
  <c r="C6" l="1"/>
  <c r="B6"/>
  <c r="A3"/>
  <c r="A2"/>
  <c r="A1"/>
  <c r="D7" i="52" l="1"/>
  <c r="C7"/>
  <c r="B7"/>
  <c r="A2"/>
  <c r="D7" i="12" l="1"/>
  <c r="C7"/>
  <c r="B7"/>
  <c r="A2"/>
  <c r="A1" l="1"/>
  <c r="E6" i="35" l="1"/>
  <c r="D6"/>
  <c r="C6"/>
  <c r="A2"/>
  <c r="A1"/>
  <c r="D6" i="18"/>
  <c r="C6"/>
  <c r="B6"/>
  <c r="A2"/>
  <c r="A1"/>
  <c r="B63" i="6"/>
  <c r="B62"/>
  <c r="B61"/>
  <c r="B60"/>
  <c r="B59"/>
  <c r="B58"/>
  <c r="B57"/>
  <c r="B56"/>
  <c r="B55"/>
  <c r="B54"/>
  <c r="B53"/>
  <c r="B52"/>
  <c r="B51"/>
  <c r="B50"/>
  <c r="B49"/>
  <c r="B48"/>
  <c r="B47"/>
  <c r="B46"/>
  <c r="B44"/>
  <c r="B43"/>
  <c r="B42"/>
  <c r="B41"/>
  <c r="B40"/>
  <c r="B39"/>
  <c r="B38"/>
  <c r="B37"/>
  <c r="B36"/>
  <c r="B35"/>
  <c r="B34"/>
  <c r="B33"/>
  <c r="B32"/>
  <c r="B31"/>
  <c r="B30"/>
  <c r="B29"/>
  <c r="B28"/>
  <c r="B27"/>
  <c r="B25"/>
  <c r="B7" s="1"/>
  <c r="B45" l="1"/>
  <c r="B26"/>
  <c r="A2" l="1"/>
  <c r="A1"/>
  <c r="D6" i="53" l="1"/>
  <c r="C6"/>
  <c r="B6" l="1"/>
  <c r="A2" l="1"/>
  <c r="A1"/>
  <c r="A3" i="24" l="1"/>
  <c r="A2"/>
  <c r="A1"/>
  <c r="D6" i="66" l="1"/>
  <c r="C6"/>
  <c r="B6"/>
  <c r="A2"/>
  <c r="A1"/>
  <c r="D6" i="70" l="1"/>
  <c r="C6"/>
  <c r="B6"/>
  <c r="A2"/>
  <c r="A1"/>
  <c r="D6" i="67"/>
  <c r="C6"/>
  <c r="A2"/>
  <c r="A1"/>
  <c r="D6" i="68"/>
  <c r="C6"/>
  <c r="A2"/>
  <c r="A1"/>
  <c r="B6" i="69"/>
  <c r="A2"/>
  <c r="A1"/>
  <c r="M8" i="26"/>
  <c r="L8"/>
  <c r="K8" l="1"/>
  <c r="J8"/>
  <c r="I8"/>
  <c r="F8" l="1"/>
  <c r="E8"/>
  <c r="D8"/>
  <c r="M7"/>
  <c r="L7"/>
  <c r="K7"/>
  <c r="J7"/>
  <c r="I7"/>
  <c r="M6"/>
  <c r="L6"/>
  <c r="K6"/>
  <c r="D10" l="1"/>
  <c r="J6"/>
  <c r="I6"/>
  <c r="F10"/>
  <c r="A2"/>
  <c r="A1"/>
  <c r="A2" i="49"/>
  <c r="A1"/>
  <c r="A3" i="50"/>
  <c r="A2"/>
  <c r="A1"/>
  <c r="A3" i="48"/>
  <c r="A2"/>
  <c r="A1"/>
  <c r="A3" i="3"/>
  <c r="A2"/>
  <c r="A1"/>
  <c r="H1257" i="45"/>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E10" i="26" l="1"/>
  <c r="H7" s="1"/>
  <c r="H8"/>
  <c r="H6"/>
  <c r="H1106" i="45"/>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l="1"/>
  <c r="H678"/>
  <c r="H677" l="1"/>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l="1"/>
  <c r="H440"/>
  <c r="H439"/>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4"/>
  <c r="H253"/>
  <c r="H252"/>
  <c r="H251" l="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A3"/>
  <c r="A2"/>
  <c r="A1"/>
  <c r="G1319" i="4"/>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F7" i="35" l="1"/>
  <c r="H8" i="58"/>
  <c r="H9"/>
  <c r="G7" i="52"/>
  <c r="F7"/>
  <c r="F8" i="35"/>
  <c r="G8" i="6"/>
  <c r="G9"/>
  <c r="F8"/>
  <c r="F9"/>
  <c r="F8" i="18"/>
  <c r="F7" s="1"/>
  <c r="E7" i="53"/>
  <c r="E8"/>
  <c r="G1258" i="4"/>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l="1"/>
  <c r="G725"/>
  <c r="G724"/>
  <c r="G723"/>
  <c r="G722"/>
  <c r="G721"/>
  <c r="G720"/>
  <c r="G719"/>
  <c r="G718" l="1"/>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47"/>
  <c r="G346"/>
  <c r="G345"/>
  <c r="G344"/>
  <c r="G343"/>
  <c r="G342"/>
  <c r="G341"/>
  <c r="G340"/>
  <c r="G339"/>
  <c r="G338"/>
  <c r="G337"/>
  <c r="G336"/>
  <c r="G335"/>
  <c r="G334"/>
  <c r="G333"/>
  <c r="G332"/>
  <c r="G331"/>
  <c r="G330"/>
  <c r="G329"/>
  <c r="G328"/>
  <c r="G327"/>
  <c r="G326"/>
  <c r="G325"/>
  <c r="G324"/>
  <c r="G323"/>
  <c r="G322"/>
  <c r="G321"/>
  <c r="G320"/>
  <c r="G319"/>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l="1"/>
  <c r="A3"/>
  <c r="A2"/>
  <c r="A1"/>
  <c r="H7" i="58" l="1"/>
  <c r="F6" i="35"/>
  <c r="F7" i="62"/>
  <c r="E7" i="52"/>
  <c r="F7" i="12"/>
  <c r="G7" i="6"/>
  <c r="F7"/>
  <c r="F6" i="18"/>
  <c r="E6" i="53"/>
  <c r="A3" i="44" l="1"/>
  <c r="A2"/>
  <c r="A1"/>
  <c r="A3" i="56"/>
  <c r="A2" l="1"/>
  <c r="A1"/>
  <c r="A3" i="23"/>
  <c r="A2"/>
  <c r="A1"/>
  <c r="A3" i="47" l="1"/>
  <c r="A2"/>
  <c r="A1"/>
  <c r="E19" i="17" l="1"/>
  <c r="D19" l="1"/>
  <c r="D18" s="1"/>
  <c r="C19"/>
  <c r="E18" s="1"/>
  <c r="C18" l="1"/>
  <c r="D17"/>
  <c r="D15" l="1"/>
  <c r="C15"/>
  <c r="E17"/>
  <c r="C17"/>
  <c r="E15" s="1"/>
  <c r="E14" s="1"/>
  <c r="A3"/>
  <c r="A2"/>
  <c r="A1"/>
  <c r="D14" l="1"/>
  <c r="C14" s="1"/>
  <c r="E13" s="1"/>
  <c r="D13" s="1"/>
  <c r="C13" s="1"/>
  <c r="C12" s="1"/>
  <c r="E12" l="1"/>
  <c r="E6" s="1"/>
  <c r="D12"/>
  <c r="D6" s="1"/>
  <c r="C6"/>
</calcChain>
</file>

<file path=xl/sharedStrings.xml><?xml version="1.0" encoding="utf-8"?>
<sst xmlns="http://schemas.openxmlformats.org/spreadsheetml/2006/main" count="28027" uniqueCount="2124">
  <si>
    <t>Другие вопросы в области культуры, кинематографии</t>
  </si>
  <si>
    <t>430</t>
  </si>
  <si>
    <t>ШТРАФЫ, САНКЦИИ, ВОЗМЕЩЕНИЕ УЩЕРБА</t>
  </si>
  <si>
    <t>Жилищное хозяйство</t>
  </si>
  <si>
    <t>Другие вопросы в области образования</t>
  </si>
  <si>
    <t>806</t>
  </si>
  <si>
    <t xml:space="preserve">Субвенции местным бюджетам на выполнение передаваемых полномочий субъектов Российской Федерации </t>
  </si>
  <si>
    <t>Субвенции бюджетам муниципальных районов на выполнение передаваемых полномочий субъектов Российской Федерации</t>
  </si>
  <si>
    <t>9902</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</si>
  <si>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</si>
  <si>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</si>
  <si>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Публ</t>
  </si>
  <si>
    <t>Ежегодная единовременная выплата (премия) лицам, удостоенным звания «Почетный гражданин Богучанского района»</t>
  </si>
  <si>
    <t xml:space="preserve">2. </t>
  </si>
  <si>
    <t>2.1.</t>
  </si>
  <si>
    <t>Пенсия за выслугу лет  лицам, замещавшим должности муниципальной службы муниципального образования  Богучанский район</t>
  </si>
  <si>
    <t>класс</t>
  </si>
  <si>
    <t>4910100</t>
  </si>
  <si>
    <t>Охрана семьи и детства</t>
  </si>
  <si>
    <t>Единый сельскохозяйственный налог</t>
  </si>
  <si>
    <t>ГОСУДАРСТВЕННАЯ ПОШЛИНА</t>
  </si>
  <si>
    <t>Наименование</t>
  </si>
  <si>
    <t>04000</t>
  </si>
  <si>
    <t>07</t>
  </si>
  <si>
    <t>8</t>
  </si>
  <si>
    <t>ВСЕГО  ДОХОДОВ</t>
  </si>
  <si>
    <t>09</t>
  </si>
  <si>
    <t>11</t>
  </si>
  <si>
    <t>120</t>
  </si>
  <si>
    <t>05000</t>
  </si>
  <si>
    <t xml:space="preserve">- погашение                                        </t>
  </si>
  <si>
    <t>08</t>
  </si>
  <si>
    <t>03000</t>
  </si>
  <si>
    <t>НАЛОГОВЫЕ И НЕНАЛОГОВЫЕ ДОХОДЫ</t>
  </si>
  <si>
    <t>НАЛОГИ НА ПРИБЫЛЬ, ДОХОДЫ</t>
  </si>
  <si>
    <t>финансовое управление администрации Богучанского района</t>
  </si>
  <si>
    <t>Погашение бюджетами муниципальных районов кредитов от других бюджетов бюджетной системы Российской Федерации в валюте Российской Федерации</t>
  </si>
  <si>
    <t>Благоустройство</t>
  </si>
  <si>
    <t>ПБС</t>
  </si>
  <si>
    <t xml:space="preserve">ЦА301 </t>
  </si>
  <si>
    <t xml:space="preserve">ЦБ302 </t>
  </si>
  <si>
    <t xml:space="preserve">ЦВ303 </t>
  </si>
  <si>
    <t xml:space="preserve">ЦГ304 </t>
  </si>
  <si>
    <t xml:space="preserve">ЦД305 </t>
  </si>
  <si>
    <t xml:space="preserve">ЦЕ306 </t>
  </si>
  <si>
    <t xml:space="preserve">ЦЖ307 </t>
  </si>
  <si>
    <t xml:space="preserve">ЦИ308 </t>
  </si>
  <si>
    <t xml:space="preserve">ЦК309 </t>
  </si>
  <si>
    <t xml:space="preserve">ЦЛ310 </t>
  </si>
  <si>
    <t xml:space="preserve">ЦМ311 </t>
  </si>
  <si>
    <t xml:space="preserve">ЦН312 </t>
  </si>
  <si>
    <t xml:space="preserve">ЦО313 </t>
  </si>
  <si>
    <t xml:space="preserve">ЦП314 </t>
  </si>
  <si>
    <t xml:space="preserve">ЦР315 </t>
  </si>
  <si>
    <t xml:space="preserve">ЦС316 </t>
  </si>
  <si>
    <t xml:space="preserve">ЦТ317 </t>
  </si>
  <si>
    <t xml:space="preserve">ЦУ318 </t>
  </si>
  <si>
    <t>Администрация Ангарского сельсовета</t>
  </si>
  <si>
    <t>Администрация Богучанского сельсовета</t>
  </si>
  <si>
    <t>Администрация Говорковского сельсовета</t>
  </si>
  <si>
    <t>Резервные фонды</t>
  </si>
  <si>
    <t>Прочие субсидии</t>
  </si>
  <si>
    <t>Прочие субсидии бюджетам муниципальных районов</t>
  </si>
  <si>
    <t>Другие вопросы в области социальной политики</t>
  </si>
  <si>
    <t>01 05 02 01 05 0000 510</t>
  </si>
  <si>
    <t>01 05 02 01 05 0000 610</t>
  </si>
  <si>
    <t>863</t>
  </si>
  <si>
    <t>Функционирование законодательных (представительных) органов государственной власти и представительных органов муниципальных образований</t>
  </si>
  <si>
    <t>Иные межбюджетные трансферты</t>
  </si>
  <si>
    <t>(в рублях)</t>
  </si>
  <si>
    <t>ВСЕГО</t>
  </si>
  <si>
    <t>13</t>
  </si>
  <si>
    <t>130</t>
  </si>
  <si>
    <t>14</t>
  </si>
  <si>
    <t>Доходы от реализации имущества, находящегося в собственности муниципальных районов (в части реализации основных средств по указанному имуществу)</t>
  </si>
  <si>
    <t>410</t>
  </si>
  <si>
    <t>048</t>
  </si>
  <si>
    <t>Наименование поселения</t>
  </si>
  <si>
    <t>Всего межбюджетных трансфертов, перечисляемых из бюджетов поселений</t>
  </si>
  <si>
    <t>Администрация Артюгинского  сельсовета</t>
  </si>
  <si>
    <t>Администрация Манзенского  сельсовета</t>
  </si>
  <si>
    <t>Администрация Новохайского сельсовета</t>
  </si>
  <si>
    <t>Администрация Пинчугского сельсовета</t>
  </si>
  <si>
    <t>Администрация Октябрьского сельсовета</t>
  </si>
  <si>
    <t>Администрация Таежнинского сельсовета</t>
  </si>
  <si>
    <t>Администрация Такучетского  сельсовета</t>
  </si>
  <si>
    <t>Администрация Шиверского сельсовета</t>
  </si>
  <si>
    <t>БЕЗВОЗМЕЗДНЫЕ ПОСТУПЛЕНИЯ</t>
  </si>
  <si>
    <t>НАЛОГИ НА СОВОКУПНЫЙ ДОХОД</t>
  </si>
  <si>
    <t>Единый налог на вмененный доход для отдельных видов деятельности</t>
  </si>
  <si>
    <t>НАЛОГИ НА ИМУЩЕСТВО</t>
  </si>
  <si>
    <t>Земельный налог</t>
  </si>
  <si>
    <t>Государственная пошлина по делам, рассматриваемым в судах общей юрисдикции, мировыми судьями</t>
  </si>
  <si>
    <t>Увеличение остатков средств бюджетов</t>
  </si>
  <si>
    <t>Увеличение прочих остатков средств бюджетов</t>
  </si>
  <si>
    <t>Уменьшение остатков средств бюджетов</t>
  </si>
  <si>
    <t>Уменьшение прочих остатков средств бюджетов</t>
  </si>
  <si>
    <t>Пенсионное обеспечение</t>
  </si>
  <si>
    <t>Социальное обеспечение населения</t>
  </si>
  <si>
    <t>Прочие местные налоги и сборы, мобилизуемые на территориях муниципальных районов</t>
  </si>
  <si>
    <t>ДОХОДЫ ОТ ИСПОЛЬЗОВАНИЯ ИМУЩЕСТВА, НАХОДЯЩЕГОСЯ В ГОСУДАРСТВЕННОЙ И МУНИЦИПАЛЬНОЙ СОБСТВЕННОСТИ</t>
  </si>
  <si>
    <t>01 02 00 00 05 0000 810</t>
  </si>
  <si>
    <t>год</t>
  </si>
  <si>
    <t>Дефицит</t>
  </si>
  <si>
    <t>ФФП</t>
  </si>
  <si>
    <t>Молодежь Приангарья</t>
  </si>
  <si>
    <t>Сбалансированность</t>
  </si>
  <si>
    <t>ВУС</t>
  </si>
  <si>
    <t>Методика ВУС</t>
  </si>
  <si>
    <t>Полномочия поселений</t>
  </si>
  <si>
    <t>Администраторы доходов</t>
  </si>
  <si>
    <t>Администраторы источников</t>
  </si>
  <si>
    <t>Доходы</t>
  </si>
  <si>
    <t>КОД</t>
  </si>
  <si>
    <t xml:space="preserve">Наименование </t>
  </si>
  <si>
    <t>890 01 00 00 00 00 0000 000</t>
  </si>
  <si>
    <t>ИСТОЧНИКИ ВНУТРЕННЕГО ФИНАНСИРОВАНИЯ ДЕФИЦИТОВ БЮДЖЕТОВ</t>
  </si>
  <si>
    <t>Бюджетные кредиты от других бюджетов бюджетной системы Российской Федерации</t>
  </si>
  <si>
    <t>890 01 03 00 00 00 0000 700</t>
  </si>
  <si>
    <t>Получение бюджетных кредитов от других бюджетов бюджетной системы Российской Федерации в валюте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</si>
  <si>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</si>
  <si>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ПЛАТЕЖИ ПРИ ПОЛЬЗОВАНИИ ПРИРОДНЫМИ РЕСУРСАМИ</t>
  </si>
  <si>
    <t>ДОХОДЫ ОТ ПРОДАЖИ МАТЕРИАЛЬНЫХ И НЕМАТЕРИАЛЬНЫХ АКТИВОВ</t>
  </si>
  <si>
    <t>Доходы от продажи земельных участков, государственная собственность на которые не разграничена и которые расположены в границах поселений</t>
  </si>
  <si>
    <t>16</t>
  </si>
  <si>
    <t>140</t>
  </si>
  <si>
    <t>1</t>
  </si>
  <si>
    <t>00</t>
  </si>
  <si>
    <t>00000</t>
  </si>
  <si>
    <t>0000</t>
  </si>
  <si>
    <t>182</t>
  </si>
  <si>
    <t>01</t>
  </si>
  <si>
    <t>01000</t>
  </si>
  <si>
    <t>110</t>
  </si>
  <si>
    <t>Администрация Невонского сельсовета</t>
  </si>
  <si>
    <t>Администрация Нижнетерянского сельсовета</t>
  </si>
  <si>
    <t xml:space="preserve">Администрация Таежнинского сельсовета </t>
  </si>
  <si>
    <t>Администрация Хребтовского сельсовета</t>
  </si>
  <si>
    <t>Администрация Чуноярского сельсовета</t>
  </si>
  <si>
    <t>ОБРАЗОВАНИЕ</t>
  </si>
  <si>
    <t>СОЦИАЛЬНАЯ ПОЛИТИКА</t>
  </si>
  <si>
    <t>Безвозмездные поступления от других бюджетов бюджетной системы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</si>
  <si>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</si>
  <si>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автономных учреждений)</t>
  </si>
  <si>
    <t>Другие вопросы в области национальной экономики</t>
  </si>
  <si>
    <t>Коммунальное хозяйство</t>
  </si>
  <si>
    <t>Изменение остатков средств на счетах по учету средств бюджета</t>
  </si>
  <si>
    <t>890 01 05 00 00 00 0000 500</t>
  </si>
  <si>
    <t>890 01 05 02 00 00 0000 500</t>
  </si>
  <si>
    <t>890 01 05 02 01 00 0000 510</t>
  </si>
  <si>
    <t>Другие вопросы в области жилищно-коммунального хозяйства</t>
  </si>
  <si>
    <t>Дошкольное образование</t>
  </si>
  <si>
    <t>Общее образование</t>
  </si>
  <si>
    <t>Увеличение прочих остатков денежных средств бюджетов муниципальных районов</t>
  </si>
  <si>
    <t>890 01 05 00 00 00 0000 600</t>
  </si>
  <si>
    <t>890 01 05 02 00 00 0000 600</t>
  </si>
  <si>
    <t>890 01 05 02 01 00 0000 610</t>
  </si>
  <si>
    <t>Уменьшение прочих остатков денежных средств бюджетов</t>
  </si>
  <si>
    <t>890 01 05 02 01 05 0000 610</t>
  </si>
  <si>
    <t>Уменьшение прочих остатков денежных средств бюджетов муниципальных районов</t>
  </si>
  <si>
    <t>Методика комиссий</t>
  </si>
  <si>
    <t>000</t>
  </si>
  <si>
    <t>№ строки</t>
  </si>
  <si>
    <t>Администрация Белякинского сельсовета</t>
  </si>
  <si>
    <t>Администрация Осиновомысского сельсовета</t>
  </si>
  <si>
    <t>0920300</t>
  </si>
  <si>
    <t>Итого</t>
  </si>
  <si>
    <t>Код ведом-ства</t>
  </si>
  <si>
    <t>Код группы, подгруппы, статьи и вида источников</t>
  </si>
  <si>
    <t xml:space="preserve">Наименование показателя </t>
  </si>
  <si>
    <t>2</t>
  </si>
  <si>
    <t>01 02 00 00 05 0000 710</t>
  </si>
  <si>
    <t>Полученные кредитов от других бюджетов бюджетной системы Российской Федерации бюджетами муниципальных районов в валюте Российской Федерации</t>
  </si>
  <si>
    <t>890 01 03 00 00 00 0000 800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</si>
  <si>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</si>
  <si>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890 01 05 00 00 00 0000 000</t>
  </si>
  <si>
    <t>КБК</t>
  </si>
  <si>
    <t>801</t>
  </si>
  <si>
    <t>802</t>
  </si>
  <si>
    <t>Контрольно-счетная комиссия Богучанского района</t>
  </si>
  <si>
    <t>Администрация Богучанского района</t>
  </si>
  <si>
    <t xml:space="preserve">Внутренние заимствования (привлечение/погашение)  </t>
  </si>
  <si>
    <t>НАЦИОНАЛЬНАЯ ЭКОНОМИКА</t>
  </si>
  <si>
    <t>Сельское хозяйство и рыболовство</t>
  </si>
  <si>
    <t>Транспорт</t>
  </si>
  <si>
    <t>Управление муниципальной собственностью Богучанского района</t>
  </si>
  <si>
    <t>НАЦИОНАЛЬНАЯ ОБОРОНА</t>
  </si>
  <si>
    <t>Мобилизационная и вневойсковая подготовка</t>
  </si>
  <si>
    <t>адм комиссии</t>
  </si>
  <si>
    <t>Увеличение прочих остатков денежных средств бюджетов</t>
  </si>
  <si>
    <t>890 01 05 02 01 05 0000 510</t>
  </si>
  <si>
    <t>10</t>
  </si>
  <si>
    <t>05020</t>
  </si>
  <si>
    <t>05025</t>
  </si>
  <si>
    <t>05030</t>
  </si>
  <si>
    <t>05035</t>
  </si>
  <si>
    <t>07010</t>
  </si>
  <si>
    <t>07015</t>
  </si>
  <si>
    <t>12</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</si>
  <si>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t>
  </si>
  <si>
    <t>830</t>
  </si>
  <si>
    <t xml:space="preserve">Бюджетные кредиты от других бюджетов бюджетной системы Российской Федерации                                     </t>
  </si>
  <si>
    <t>- погашение</t>
  </si>
  <si>
    <t xml:space="preserve">Общий объем заимствований, направляемых на покрытие дефицита районного бюджета и погашение муниципальных долговых обязательств района       </t>
  </si>
  <si>
    <t>03010</t>
  </si>
  <si>
    <t>07000</t>
  </si>
  <si>
    <t>875</t>
  </si>
  <si>
    <t>890</t>
  </si>
  <si>
    <t>Культура</t>
  </si>
  <si>
    <t>Массовый спорт</t>
  </si>
  <si>
    <t>Дотации на выравнивание бюджетной обеспеченности субъектов Российской Федерации и муниципальных образований</t>
  </si>
  <si>
    <t>05010</t>
  </si>
  <si>
    <t>Доходы, получаемые в виде арендной платы за земельные участки, государственная собственность на которые не разграничена ,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</si>
  <si>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</si>
  <si>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06010</t>
  </si>
  <si>
    <t>Обеспечение деятельности финансовых, налоговых и таможенных органов и органов финансового (финансово-бюджетного) надзора</t>
  </si>
  <si>
    <t>Другие общегосударственные вопросы</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</si>
  <si>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</si>
  <si>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получение                                   </t>
  </si>
  <si>
    <t>01010</t>
  </si>
  <si>
    <t>01012</t>
  </si>
  <si>
    <t>02</t>
  </si>
  <si>
    <t>02000</t>
  </si>
  <si>
    <t>02010</t>
  </si>
  <si>
    <t>02020</t>
  </si>
  <si>
    <t>05</t>
  </si>
  <si>
    <t>06</t>
  </si>
  <si>
    <t>06000</t>
  </si>
  <si>
    <t>856</t>
  </si>
  <si>
    <t>Администрация Красногорьевского сельсовета</t>
  </si>
  <si>
    <t>Наименование показателя</t>
  </si>
  <si>
    <t>Подраздел</t>
  </si>
  <si>
    <t>ОБЩЕГОСУДАРСТВЕННЫЕ ВОПРОСЫ</t>
  </si>
  <si>
    <t>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</si>
  <si>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</si>
  <si>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</si>
  <si>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НАЦИОНАЛЬНАЯ БЕЗОПАСНОСТЬ И ПРАВООХРАНИТЕЛЬНАЯ ДЕЯТЕЛЬНОСТЬ</t>
  </si>
  <si>
    <t>ЖИЛИЩНО-КОММУНАЛЬНОЕ ХОЗЯЙСТВО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</si>
  <si>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</si>
  <si>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</si>
  <si>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01030</t>
  </si>
  <si>
    <t>05013</t>
  </si>
  <si>
    <t>Прочие доходы от оказания платных услуг (работ) получателями средств  бюджетов муниципальных районов</t>
  </si>
  <si>
    <t>01995</t>
  </si>
  <si>
    <t>02053</t>
  </si>
  <si>
    <t>Заимствования</t>
  </si>
  <si>
    <t>ФИЗИЧЕСКАЯ КУЛЬТУРА И СПОРТ</t>
  </si>
  <si>
    <t>КУЛЬТУРА, КИНЕМАТОГРАФИЯ</t>
  </si>
  <si>
    <t>Прочие межбюджетные трансферты общего характера</t>
  </si>
  <si>
    <t>06013</t>
  </si>
  <si>
    <t>Дорожное хозяйство (дорожные фонды)</t>
  </si>
  <si>
    <t>Муниципальное казенное учреждение "Муниципальная служба Заказчика"</t>
  </si>
  <si>
    <t>управление образования администрации Богучанского района Красноярского края</t>
  </si>
  <si>
    <t>дата Первого решения</t>
  </si>
  <si>
    <t>№ Первого решения</t>
  </si>
  <si>
    <t>9992</t>
  </si>
  <si>
    <t>02050</t>
  </si>
  <si>
    <t>откл</t>
  </si>
  <si>
    <t>02030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</si>
  <si>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ст.227 НК РФ</t>
  </si>
  <si>
    <t>Налог на доходы физических лиц с доходов, полученных физическими лицами в соответствии со ст. 228 НК РФ</t>
  </si>
  <si>
    <t>номер</t>
  </si>
  <si>
    <t>приложение</t>
  </si>
  <si>
    <t>плановый период</t>
  </si>
  <si>
    <t>Финансовое управление администрации Богучанского района</t>
  </si>
  <si>
    <t>3</t>
  </si>
  <si>
    <t>4</t>
  </si>
  <si>
    <t>5</t>
  </si>
  <si>
    <t>6</t>
  </si>
  <si>
    <t>7</t>
  </si>
  <si>
    <t>Акцизы по подакцизным товарам (продукции), производимым на территории РФ</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</si>
  <si>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</si>
  <si>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</si>
  <si>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</si>
  <si>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взимаемый в связи с применением патентной системы налогообложения, зачисляемый в бюджеты муниципальных районов</t>
  </si>
  <si>
    <t>04020</t>
  </si>
  <si>
    <t xml:space="preserve">  Государственная пошлина за выдачу разрешения  на установку рекламной конструкции</t>
  </si>
  <si>
    <t>01040</t>
  </si>
  <si>
    <t>№ ПП</t>
  </si>
  <si>
    <t>Код главного администратора</t>
  </si>
  <si>
    <t>Код бюджетной классификации</t>
  </si>
  <si>
    <t>Наименование кода бюджетной классификации</t>
  </si>
  <si>
    <t>Богучанский район</t>
  </si>
  <si>
    <t>1 11 05013 05 1000 120</t>
  </si>
  <si>
    <t>1 11 05013 05 2000 120</t>
  </si>
  <si>
    <t>1 11 05013 05 3000 120</t>
  </si>
  <si>
    <t>1 11 05025 05 1000 120</t>
  </si>
  <si>
    <t>1 11 05025 05 2000 120</t>
  </si>
  <si>
    <t>1 11 05025 05 3000 120</t>
  </si>
  <si>
    <t>1 11 05035 05 1000 120</t>
  </si>
  <si>
    <t>1 11 05035 05 2000 120</t>
  </si>
  <si>
    <t>1 11 05035 05 3000 120</t>
  </si>
  <si>
    <t>1 11 05035 05 9960 120</t>
  </si>
  <si>
    <t>1 11 07015 05 1000 120</t>
  </si>
  <si>
    <t>Прочие доходы от компенсации затрат государства</t>
  </si>
  <si>
    <t>1 14 02053 05 1000 410</t>
  </si>
  <si>
    <t>1 14 06013 05 1000 430</t>
  </si>
  <si>
    <t>1 17 01050 05 0000 180</t>
  </si>
  <si>
    <t>Невыясненные поступления, зачисляемые в бюджеты муниципальных районов</t>
  </si>
  <si>
    <t>1 17 05050 05 0000 180</t>
  </si>
  <si>
    <t xml:space="preserve">Прочие неналоговые доходы бюджетов муниципальных районов </t>
  </si>
  <si>
    <t>1 08 07150 01 1000 110</t>
  </si>
  <si>
    <t>1 13 01995 05 0000 130</t>
  </si>
  <si>
    <t>1 13 01995 05 9901 130</t>
  </si>
  <si>
    <t>Прочие доходы от оказания платных услуг получателями средств бюджетов муниципальных районов (платные услуги муниципальных учреждений, находящимся в ведении органов местного самоуправления муниципальных районов)</t>
  </si>
  <si>
    <t>1 17 05050 05 1000 180</t>
  </si>
  <si>
    <t>Прочие безвозмездные поступления в бюджеты муниципальных районов (гранты, премии муниципальным учреждениям, находящимся в ведении органов местного самоуправления муниципальных районов)</t>
  </si>
  <si>
    <t>Прочие безвозмездные поступления в бюджеты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</si>
  <si>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1 11 05035 05 0000 120</t>
  </si>
  <si>
    <t>1 13 01995 05 9902 130</t>
  </si>
  <si>
    <t>Прочие доходы от оказания платных услуг получателями средств бюджетов муниципальных районов (родительская плата в дошкольных муниципальных учреждениях, находящимся в ведении органов местного самоуправления муниципальных районов)</t>
  </si>
  <si>
    <t>1 13 01995 05 9992 130</t>
  </si>
  <si>
    <t>Прочие доходы от оказания платных услуг получателями средств бюджетов муниципальных районов (плата в общеобразовательных учреждениях, находящимся в ведении органов местного самоуправления муниципальных районов за питание в школьных столовых)</t>
  </si>
  <si>
    <t>1 13 02065 05 9991 130</t>
  </si>
  <si>
    <t>Доходы, поступающие в порядке возмещения расходов, понесенных в связи с эксплуатацией имущества муниципальных районов (возмещение коммунальных услуг)</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</si>
  <si>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</si>
  <si>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Прочие неналоговые доходы бюджетов муниципальных районов</t>
  </si>
  <si>
    <t>Дотации бюджетам муниципальных районов на выравнивание бюджетной обеспеченности</t>
  </si>
  <si>
    <t>Дотации бюджетам муниципальных районов на поддержку мер по обеспечению сбалансированности бюджетов</t>
  </si>
  <si>
    <t>Богучанский районный Совет депутатов</t>
  </si>
  <si>
    <t>0102</t>
  </si>
  <si>
    <t>Функционирование высшего должностного лица муниципального образования в рамках непрограммных расходов органов местного самоуправления</t>
  </si>
  <si>
    <t>121</t>
  </si>
  <si>
    <t>Иные выплаты персоналу государственных (муниципальных) органов, за исключением фонда оплаты труда</t>
  </si>
  <si>
    <t>122</t>
  </si>
  <si>
    <t>0103</t>
  </si>
  <si>
    <t>Руководство и управление в сфере установленных функций в рамках непрограммных расходов органов местного самоуправления</t>
  </si>
  <si>
    <t>244</t>
  </si>
  <si>
    <t>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t>
  </si>
  <si>
    <t>0106</t>
  </si>
  <si>
    <t>Обеспечение деятельности руководителя контрольно-счетной палаты муниципального образования и его заместителей в рамках непрограммных расходов органов местного самоуправления</t>
  </si>
  <si>
    <t>0104</t>
  </si>
  <si>
    <t>Противопожарное обустройство здания администрации Богучанского района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</si>
  <si>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 в рамках непрограммных расходов органов местного самоуправления</t>
  </si>
  <si>
    <t>Выполнение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органов местного самоуправления</t>
  </si>
  <si>
    <t>0113</t>
  </si>
  <si>
    <t>Выполнение государственных полномочий в области архивного дела в рамках непрограммных расходов органов местного самоуправления</t>
  </si>
  <si>
    <t>Публичные нормативные выплаты гражданам несоциального характера</t>
  </si>
  <si>
    <t>330</t>
  </si>
  <si>
    <t>Обеспечение деятельности (оказание услуг) единой дежурно-диспетчерской службы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</si>
  <si>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111</t>
  </si>
  <si>
    <t>243</t>
  </si>
  <si>
    <t>0310</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</si>
  <si>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</si>
  <si>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</si>
  <si>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</si>
  <si>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Обустройство и уход за противопожарными минерализованными полосами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</si>
  <si>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Обеспечение первичных мер пожарной безопасности населенных пунктов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</si>
  <si>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Отдельные мероприятия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</si>
  <si>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0405</t>
  </si>
  <si>
    <t>Субсидии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малых форм хозяйствования в рамках подпрограммы "Поддержка малых форм хозяйствования" муниципальной программы "Развитие сельского хозяйства в Богучанском районе"</t>
  </si>
  <si>
    <t>810</t>
  </si>
  <si>
    <t>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муниципальной программы и прочие мероприятия" муниципальной программы "Развитие сельского хозяйства в Богучанском районе"</t>
  </si>
  <si>
    <t>0408</t>
  </si>
  <si>
    <t>Отдельные мероприятия в области автомобильного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</si>
  <si>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0409</t>
  </si>
  <si>
    <t>Отдельные мероприятия в рамках подпрограммы "Дороги Богучанского района" муниципальной программы "Развитие транспортной системы Богучанского района"</t>
  </si>
  <si>
    <t>0412</t>
  </si>
  <si>
    <t>Расходы на информационно-консультационную поддержку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</si>
  <si>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Выполнение отдельных государственных полномочий по организации проведения мероприятий по отлову, учету, содержанию и иному обращению с безнадзорными домашними животными в рамках подпрограммы "Устойчивое развитие сельских территорий" муниципальной программы "Развитие сельского хозяйства в Богучанском районе"</t>
  </si>
  <si>
    <t>Софинансирование за счет средств местного бюджета расходов на 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</si>
  <si>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0502</t>
  </si>
  <si>
    <t>0707</t>
  </si>
  <si>
    <t>Субсидии бюджетным учреждениям на иные цели</t>
  </si>
  <si>
    <t>612</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</si>
  <si>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молодежи Богучанского района в социальную практику" муниципальной программы "Молодежь Приангарья"</t>
  </si>
  <si>
    <t>Отдельные мероприятия в рамках подпрограммы "Патриотическое воспитание молодежи Богучанского района" муниципальной программы "Молодежь Приангарья"</t>
  </si>
  <si>
    <t>Расходы на поддержку деятельности муниципальных молодежных центров в рамках подпрограммы "Обеспечение реализации муниципальной программы и прочие мероприятия" муниципальной программы "Молодежь Приангарья"</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</si>
  <si>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реализации муниципальной программы и прочие мероприятия" муниципальной программы "Молодежь Приангарья"</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</si>
  <si>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реализации муниципальной программы и прочие мероприятия" муниципальной программы "Молодежь Приангарья"</t>
  </si>
  <si>
    <t>0909</t>
  </si>
  <si>
    <t>Организация и проведение акарицидных обработок мест массового отдыха населения в рамках непрограммных расходов администрации Богучанского района</t>
  </si>
  <si>
    <t>1001</t>
  </si>
  <si>
    <t>Иные пенсии, социальные доплаты к пенсиям</t>
  </si>
  <si>
    <t>312</t>
  </si>
  <si>
    <t>1003</t>
  </si>
  <si>
    <t>Пособия, компенсации и иные социальные выплаты гражданам, кроме публичных нормативных обязательств</t>
  </si>
  <si>
    <t>321</t>
  </si>
  <si>
    <t>1102</t>
  </si>
  <si>
    <t>Расходы на организацию и проведение районных спортивно-массовых мероприятий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</si>
  <si>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Расходы на организацию участия в краевых спортивных мероприятиях, акциях, соревнованиях, сборах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</si>
  <si>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Расходы на организацию и проведение профилактических мероприятий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</si>
  <si>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Расходы на повышение уровня компетентности и квалификации специалистов, работающих с детьми и молодежью, и осуществляющих деятельность по профилактике наркомании и алкоголизма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</si>
  <si>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0501</t>
  </si>
  <si>
    <t>Отдельные мероприятия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</si>
  <si>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0503</t>
  </si>
  <si>
    <t>0505</t>
  </si>
  <si>
    <t>Обеспечение деятельности муниципального казенного учреждения "Муниципальная служба Заказчика" в рамках непрограммных расходов</t>
  </si>
  <si>
    <t>112</t>
  </si>
  <si>
    <t>0801</t>
  </si>
  <si>
    <t>Расходы на отдых, оздоровление и занятость детей и подростков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</si>
  <si>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1006</t>
  </si>
  <si>
    <t>0702</t>
  </si>
  <si>
    <t>Отдельные мероприятия в рамках подпрограммы "Энергосбережение и повышение энергетической эффективности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</si>
  <si>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</si>
  <si>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</si>
  <si>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Выполнение полномочий поселений по библиотечному обслуживанию населения в рамках подпрограммы "Культурное наследие" муниципальной программы Богучанского района "Развитие культуры"</t>
  </si>
  <si>
    <t>Расходы на проведение культурно-массовых мероприятий в рамках подпрограммы "Культурное наследие" муниципальной программы Богучанского района "Развитие культуры"</t>
  </si>
  <si>
    <t>Расходы на модернизацию сельских библиотек в рамках подпрограммы "Культурное наследие" муниципальной программы Богучанского района "Развитие культуры"</t>
  </si>
  <si>
    <t>0804</t>
  </si>
  <si>
    <t>Мероприятия по землеустройству и землепользованию в рамках непрограммных расходов управления муниципальной собственностью Богучанского района</t>
  </si>
  <si>
    <t>Бюджетные инвестиции на приобретение объектов недвижимого имущества в государственную (муниципальную) собственность</t>
  </si>
  <si>
    <t>412</t>
  </si>
  <si>
    <t>Софинансирование за счет средств местного бюджета расходов 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</si>
  <si>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Отдельные мероприятия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</si>
  <si>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0701</t>
  </si>
  <si>
    <t>Выполнение государственных полномочий по финансовому обеспечению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</si>
  <si>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</si>
  <si>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развитие системы образования Богучанского района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</si>
  <si>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</si>
  <si>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</si>
  <si>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</si>
  <si>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</si>
  <si>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Предоставление субсидий бюджетным учреждениям на оплату расходов по капитальному ремонту (включая расходы на проведение капитального ремонта хозяйственным способом)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</si>
  <si>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муниципальных загородных оздоровительных лагерей,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</si>
  <si>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</si>
  <si>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отдых, оздоровление и занятость детей и подростков в части предоставления субсидий бюджетным учреждениям на приобретение основных средств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</si>
  <si>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0709</t>
  </si>
  <si>
    <t>Выполнение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муниципальной программы "Развитие образования Богучанского района"</t>
  </si>
  <si>
    <t>Выполнение государственных полномочий по обеспечению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</si>
  <si>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1004</t>
  </si>
  <si>
    <t>Выполнение государственных полномочий по выплате компенсации части родительской платы за присмотр и уход за детьми в образовательных организациях края, реализующих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</si>
  <si>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муниципальной программы "Управление муниципальными финансами"</t>
  </si>
  <si>
    <t>0111</t>
  </si>
  <si>
    <t>Резервные фонды местных администраций в рамках непрограммных расходов органов местного самоуправления</t>
  </si>
  <si>
    <t>Резервные средства</t>
  </si>
  <si>
    <t>870</t>
  </si>
  <si>
    <t>540</t>
  </si>
  <si>
    <t>Отдельные мероприятия в рамках непрограммных расходов органов местного самоуправления</t>
  </si>
  <si>
    <t>831</t>
  </si>
  <si>
    <t>0203</t>
  </si>
  <si>
    <t>Субвенции</t>
  </si>
  <si>
    <t>530</t>
  </si>
  <si>
    <t>Межбюджетные трансферты на реализацию мероприятий по трудовому воспитанию несовершеннолетних в рамках подпрограммы "Вовлечение молодежи Богучанского района в социальную практику" муниципальной программы "Молодежь Приангарья"</t>
  </si>
  <si>
    <t>1401</t>
  </si>
  <si>
    <t>511</t>
  </si>
  <si>
    <t>1403</t>
  </si>
  <si>
    <t>ВСЕГО РАСХОДОВ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</si>
  <si>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администрации Богучанского района</t>
  </si>
  <si>
    <t>Муниципальная программа "Развитие образования Богучанского района"</t>
  </si>
  <si>
    <t>Подпрограмма "Развитие дошкольного, общего и дополнительного образования детей"</t>
  </si>
  <si>
    <t>011</t>
  </si>
  <si>
    <t>Подпрограмма "Государственная поддержка детей-сирот, расширение практики применения семейных форм воспитания"</t>
  </si>
  <si>
    <t>013</t>
  </si>
  <si>
    <t>Подпрограмма "Обеспечение реализации муниципальной программы и прочие мероприятия"</t>
  </si>
  <si>
    <t>014</t>
  </si>
  <si>
    <t>021</t>
  </si>
  <si>
    <t>Подпрограмма "Повышение качества и доступности социальных услуг населению"</t>
  </si>
  <si>
    <t>024</t>
  </si>
  <si>
    <t>Муниципальная программа "Реформирование и модернизация жилищно-коммунального хозяйства и повышение энергетической эффективности"</t>
  </si>
  <si>
    <t>032</t>
  </si>
  <si>
    <t>Подпрограмма "Энергосбережение и повышение энергетической эффективности на территории Богучанского района"</t>
  </si>
  <si>
    <t>034</t>
  </si>
  <si>
    <t>Муниципальная программа "Защита населения и территории Богучанского района от чрезвычайных ситуаций природного и техногенного характера"</t>
  </si>
  <si>
    <t>Подпрограмма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t>
  </si>
  <si>
    <t>041</t>
  </si>
  <si>
    <t>Подпрограмма "Борьба с пожарами в населенных пунктах Богучанского района"</t>
  </si>
  <si>
    <t>042</t>
  </si>
  <si>
    <t>Муниципальная программа Богучанского района "Развитие культуры"</t>
  </si>
  <si>
    <t>Подпрограмма "Культурное наследие"</t>
  </si>
  <si>
    <t>051</t>
  </si>
  <si>
    <t>052</t>
  </si>
  <si>
    <t>053</t>
  </si>
  <si>
    <t>Муниципальная программа "Молодежь Приангарья"</t>
  </si>
  <si>
    <t>Подпрограмма "Вовлечение молодежи Богучанского района в социальную практику"</t>
  </si>
  <si>
    <t>061</t>
  </si>
  <si>
    <t>Подпрограмма "Патриотическое воспитание молодежи Богучанского района"</t>
  </si>
  <si>
    <t>062</t>
  </si>
  <si>
    <t>Подпрограмма "Обеспечение жильем молодых семей в Богучанском районе"</t>
  </si>
  <si>
    <t>063</t>
  </si>
  <si>
    <t>064</t>
  </si>
  <si>
    <t>Муниципальная программа "Развитие физической культуры и спорта, в Богучанском районе"</t>
  </si>
  <si>
    <t>Подпрограмма "Развитие массовой физической культуры и спорта"</t>
  </si>
  <si>
    <t>071</t>
  </si>
  <si>
    <t>Подпрограмма "Формирование культуры здорового образа жизни"</t>
  </si>
  <si>
    <t>072</t>
  </si>
  <si>
    <t>Муниципальная программа "Развитие инвестиционной, инновационной деятельности, малого и среднего предпринимательства на территории Богучанского района"</t>
  </si>
  <si>
    <t>Подпрограмма "Развитие субъектов малого и среднего предпринимательства в Богучанском районе"</t>
  </si>
  <si>
    <t>081</t>
  </si>
  <si>
    <t>083</t>
  </si>
  <si>
    <t>Муниципальная программа "Развитие транспортной системы Богучанского района"</t>
  </si>
  <si>
    <t>Подпрограмма "Дороги Богучанского района"</t>
  </si>
  <si>
    <t>091</t>
  </si>
  <si>
    <t>Подпрограмма "Развитие транспортного комплекса Богучанского района"</t>
  </si>
  <si>
    <t>092</t>
  </si>
  <si>
    <t>Подпрограмма "Безопасность дорожного движения в Богучанском районе"</t>
  </si>
  <si>
    <t>093</t>
  </si>
  <si>
    <t>105</t>
  </si>
  <si>
    <t>Муниципальная программа "Управление муниципальными финансами"</t>
  </si>
  <si>
    <t>Подпрограмма "Обеспечение реализации муниципальной программы"</t>
  </si>
  <si>
    <t>Муниципальная программа "Развитие сельского хозяйства в Богучанском районе"</t>
  </si>
  <si>
    <t>Подпрограмма "Поддержка малых форм хозяйствования"</t>
  </si>
  <si>
    <t>Подпрограмма "Устойчивое развитие сельских территорий"</t>
  </si>
  <si>
    <t>123</t>
  </si>
  <si>
    <t>ак</t>
  </si>
  <si>
    <t>Выполнение полномочий поселений по разработке и утверждению программы комплексного развития систем коммунальной инфраструктуры, разработке и утверждению инвестиционных программ организаций коммунального комплекса, установлению надбавок к тарифам на товары и услуги организаций коммунального комплекса, надбавок к ценам (тарифам) для потребителей, регулированию тарифов на подключение к системам коммунальной инфраструктуры, тарифов организаций коммунального комплекса на подключение,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t>
  </si>
  <si>
    <t>Проведение выборов и референдумов в рамках непрограммных расходов органов местного самоуправления</t>
  </si>
  <si>
    <t>Ежегодная единовременная выплата (премия) лицам, удостоенным звания "Почетный гражданин Богучанского района" в рамках непрограммных администрации Богучанского района</t>
  </si>
  <si>
    <t>Расходы на обеспечение систематического широкого освещения информации о реализации мероприятий в СМИ в рамках подпрограммы "Обеспечение реализации муниципальной программы и прочие мероприятия"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</si>
  <si>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Выполнение государственных полномочий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</si>
  <si>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Пенсия за выслугу лет лицам, замещавшим должности муниципальной службы муниципального образования Богучанский район в рамках подпрограммы "Повышение качества жизни отдельных категорий граждан, в т. ч. инвалидов, степени их социальной защищенности" муниципальной программы "Система социальной защиты населения Богучанского района"</t>
  </si>
  <si>
    <t>Расходы на формирование устойчивой мотивации к здоровому образу жизни среди всех категорий населения района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</si>
  <si>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Софинансирование за счет средств местного бюджета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</si>
  <si>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Мероприятия по проектированию и реконструкции, строительству и обеспечению жизнедеятельности образовательных учреждений за счет спонсорских средств, средств благотворительных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</si>
  <si>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содержанию учреждений социального обслуживания населения в рамках подпрограммы "Повышение качества и доступности социальных услуг населению" муниципальной программы "Система социальной защиты населения Богучанского района"</t>
  </si>
  <si>
    <t>Расходы на проведение культурно-массовых мероприятий в рамках подпрограммы "Искусство и народное творчество" муниципальной программы Богучанского района "Развитие культуры"</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</si>
  <si>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</si>
  <si>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</si>
  <si>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</si>
  <si>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Предоставление субсидий бюджетным учреждениям на приобретение основных средств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</si>
  <si>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"Культурное наследие" муниципальной программы Богучанского района "Развитие культуры"</t>
  </si>
  <si>
    <t>Софинансирование за счет средств местного бюджета расходов 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</si>
  <si>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стоимости проезда в отпуск в соответствии с законодательством, в рамках подпрограммы "Культурное наследие" муниципальной программы Богучанского района "Развитие культуры"</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</si>
  <si>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</si>
  <si>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 муниципальной программы Богучанского района "Развитие культуры"</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</si>
  <si>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</si>
  <si>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"Искусство и народное творчество"муниципальной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</si>
  <si>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</si>
  <si>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региональных выплат 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</si>
  <si>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персональных выплат, устанавливаемых в целях повышения оплаты труда молодым специалистам,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</si>
  <si>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стоимости проезда в отпуск в соответствии с законодательством, в рамках подпрограммы "Искусство и народное творчество" муниципальной программы Богучанского района "Развитие культуры"</t>
  </si>
  <si>
    <t>Софинансирование за счет средств местного бюджета расходов на 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</si>
  <si>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Предоставление субсидий бюджетным учреждениям на оплату расходов по капитальному ремонту (включая расходы на проведение капитального ремонта хозяйственным способом)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</si>
  <si>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</si>
  <si>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Реализация полномочий в области приватизации и управления муниципальной собственностью в рамках непрограммных расходов органов местного самоуправления</t>
  </si>
  <si>
    <t>Отдельные мероприятия в рамках подпрограммы "Приобретение жилых помещений работникам бюджетной сферы Богучанского района" муниципальной программы "Обеспечение доступным и комфортным жильем граждан Богучанского района"</t>
  </si>
  <si>
    <t>Отдельные мероприятия в рамках подпрограммы "Организация проведения капитального ремонта общего имущества в многоквартирных домах, расположенных на территории Богучанского района" муниципальной программы"Реформирование и модернизация жилищно-коммунального хозяйства и повышение энергетической эффективности"</t>
  </si>
  <si>
    <t>Обеспечение деятельности (оказание услуг) учреждений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за счет спонсорских средств, средств добровольных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</si>
  <si>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Иные выплаты населению</t>
  </si>
  <si>
    <t>360</t>
  </si>
  <si>
    <t>Выплата ежемесячной стипендии одаренным детям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</si>
  <si>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</si>
  <si>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муниципальной программы "Управление муниципальными финансами"</t>
  </si>
  <si>
    <t>Осуществление полномочий по формированию, исполнению бюджетов поселений и контролю за их исполнением в рамках подпрограммы "Обеспечение реализации муниципальной программы" муниципальной программы "Управление муниципальными финансами"</t>
  </si>
  <si>
    <t>Межбюджетные трансферты на выполнение государственных полномочий по созданию и обеспечению деятельности административных комиссий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</si>
  <si>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Субвенции на осуществление государственных полномочий по первичному воинскому учету на территориях, где отсутствуют военные комиссариаты,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</si>
  <si>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Дотации на выравнивание бюджетной обеспеченности за счет средств краевого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</si>
  <si>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Дотации на выравнивание бюджетной обеспеченности за счет средств районного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</si>
  <si>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Межбюджетные трансферты на поддержку мер по обеспечению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</si>
  <si>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Выполнение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органов исполнительной власти</t>
  </si>
  <si>
    <t>033</t>
  </si>
  <si>
    <t>Доходы, поступающие в порядке возмещения расходов, понесенных в связи с эксплуатацией имущества муниципальных районов</t>
  </si>
  <si>
    <t>02065</t>
  </si>
  <si>
    <t>Дотации на выравнивание бюджетной обеспеченности</t>
  </si>
  <si>
    <t>1 11 07015 05 2000 120</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</si>
  <si>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</si>
  <si>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</si>
  <si>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1 14 01050 05 0000 410</t>
  </si>
  <si>
    <t>Доходы от продажи квартир, находящихся в собственности муниципальных районов</t>
  </si>
  <si>
    <t>1 14 06025 05 1000 430</t>
  </si>
  <si>
    <t>Поступления от денежных пожертвований, предоставляемых физическими лицами получателям средств бюджетов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</si>
  <si>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 xml:space="preserve">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</si>
  <si>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2017 год</t>
  </si>
  <si>
    <t>311</t>
  </si>
  <si>
    <t>320</t>
  </si>
  <si>
    <t>Оплата стоимости проезда в отпуск в соответствии с законодательством, руководству и управлению в сфере установленных функций в рамках непрограммных расходов органов местного самоуправления</t>
  </si>
  <si>
    <t>Оплата стоимости проезда в отпуск в соответствии с законодательством, руководителя контрольно-счетной палаты муниципального образования и его заместителей в рамках непрограммных расходов органов местного самоуправления</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</si>
  <si>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непрограммных расходов органов местного самоуправления</t>
  </si>
  <si>
    <t>Заработная плата и начисления работников, не являющихся лицами замещающими муниципальные должности, муниципальными служащими в рамках непрограммных расходов органов местного самоуправления</t>
  </si>
  <si>
    <t>Выполнение государственных полномочий Красноярского края по реализации мер дополнительной поддержки населения, направленных на соблюдение размера вносимой гражданами платы за коммунальные услуги,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</si>
  <si>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Оплата стоимости проезда в отпуск в соответствии с законодательством, работников муниципального казенного учреждения "Муниципальная служба Заказчика" в рамках непрограммых расходов</t>
  </si>
  <si>
    <t>Обеспечение бесплатного проезда детей до места нахождения детских оздоровительных лагерей и обратно в рамках подпрограммы "Социальная поддержка семей, имеющих детей" муниципальной программы "Система социальной защиты населения Богучанского района"</t>
  </si>
  <si>
    <t>Выполнение государственных полномочий по организации деятельности органов управления системой социальной защиты населения в рамках подпрограммы "Обеспечение своевременного и качественного исполнения переданных государственных полномочий по приему граждан, сбору документов, ведению базы данных получателей социальной помощи и организации социального обслуживания" муниципальной программы "Система социальной защиты населения Богучанского района"</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</si>
  <si>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</si>
  <si>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</si>
  <si>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</si>
  <si>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ЖКУ за исключением электроэнергии, в рамках подпрограммы "Культурное наследие"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</si>
  <si>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</si>
  <si>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ЖКУ за исключением электроэнергии, в рамках подпрограммы "Искусство и народное творчество"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</si>
  <si>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</si>
  <si>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дошкольного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</si>
  <si>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</si>
  <si>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Продукты питания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</si>
  <si>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</si>
  <si>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Персональные выплаты, устанавливаемые в целях повышения оплаты труда молодым специалистам,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</si>
  <si>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</si>
  <si>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дополнительного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</si>
  <si>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</si>
  <si>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</si>
  <si>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Продукты питания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</si>
  <si>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приобретение библиотечного фонда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</si>
  <si>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приобретение продуктов питания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</si>
  <si>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руководству и управлению в сфере установленных функций органов местного самоуправления в рамках подпрограммы "Обеспечение реализации муниципальной программы" муниципальной программы "Управление муниципальными финансами"</t>
  </si>
  <si>
    <t>Оплата жилищно-коммунальных услуг за исключением электроэнергии в рамках подпрограммы "Обеспечение реализации муниципальной программы" муниципальной программы "Управление муниципальными финансами"</t>
  </si>
  <si>
    <t>Муниципальная программа "Система социальной защиты населения Богучанского района"</t>
  </si>
  <si>
    <t>Подпрограмма "Повышение качества жизни отдельных категорий граждан, в т. ч. инвалидов, степени их социальной защищенности"</t>
  </si>
  <si>
    <t>Подпрограмма "Социальная поддержка семей, имеющих детей"</t>
  </si>
  <si>
    <t>Подпрограмма "Обеспечение своевременного и качественного исполнения переданных государственных полномочий по приему граждан, сбору документов, ведению базы данных получателей социальной помощи и организации социального обслуживания"</t>
  </si>
  <si>
    <t>Подпрограмма "Создание условий для безубыточной деятельности организаций жилищно-коммунального комплекса Богучанского района"</t>
  </si>
  <si>
    <t>Подпрограмма "Организация проведения капитального ремонта общего имущества в многоквартирных домах, расположенных на территории Богучанского района"</t>
  </si>
  <si>
    <t>Подпрограмма "Реконструкция и капитальный ремонт объектов коммунальной инфраструктуры муниципального образования Богучанский район"</t>
  </si>
  <si>
    <t>Подпрограмма "Искусство и народное творчество"</t>
  </si>
  <si>
    <t>Подпрограмма "Обеспечение условий реализации программы и прочие мероприятия"</t>
  </si>
  <si>
    <t>Муниципальная программа "Обеспечение доступным и комфортным жильем граждан Богучанского района"</t>
  </si>
  <si>
    <t>Подпрограмма "Приобретение жилых помещений работникам бюджетной сферы Богучанского района"</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</si>
  <si>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t>
  </si>
  <si>
    <t>Непрограммные расходы на обеспечение деятельности органов местного самоуправления</t>
  </si>
  <si>
    <t>Обеспечение деятельности местных администраций в рамках непрограммных расходов органов местного самоуправления</t>
  </si>
  <si>
    <t>Другие непрограммные расходы органов местного самоуправления</t>
  </si>
  <si>
    <t>322</t>
  </si>
  <si>
    <t>дата Нового решения</t>
  </si>
  <si>
    <t>№ Нового решения</t>
  </si>
  <si>
    <t>номер нового</t>
  </si>
  <si>
    <t>Софинансирование за счет средств местного бюджета 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</si>
  <si>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отдых, оздоровление и занятость детей и подростков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</si>
  <si>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Расходы на отдых, оздоровление и занятость детей и подростков (приобретение продуктов питания)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</si>
  <si>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Обеспечение деятельности (оказание услуг)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</si>
  <si>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Специалисты муниципальной психолого медико-педагогической комиссии, члены районного методического совета в рамках подпрограммы "Обеспечение реализации муниципальной программы и прочие мероприятия в области образование" муниципальной программы "Развитие образования Богучанского района"</t>
  </si>
  <si>
    <t>Оплата стоимости проезда в отпуск в соответствии с законодательством, работников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</si>
  <si>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жилищно-коммунальных услуг за исключением электроэнергии,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</si>
  <si>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</si>
  <si>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стоимости проезда в отпуск в соответствии с законодательством, руководству и управлению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</si>
  <si>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Подпрограмма "Обеспечение реализации муниципальной программы и прочие мероприятия в области образования"</t>
  </si>
  <si>
    <t>Предоставление субсидий бюджетным учреждениям на приобретение основных средств в рамках подпрограммы "Культурное наследие" муниципальной программы Богучанского района "Развитие культуры"</t>
  </si>
  <si>
    <t>Земельный налог с организаций, обладающих земельным участком, расположенным в границах межселенных территорий</t>
  </si>
  <si>
    <t>06033</t>
  </si>
  <si>
    <t>06043</t>
  </si>
  <si>
    <t xml:space="preserve">Земельный налог с физических лиц, обладающих земельным участком, расположенным в границах межселенных территорий
</t>
  </si>
  <si>
    <t>02040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</si>
  <si>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</si>
  <si>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1.1.</t>
  </si>
  <si>
    <t>Администрация Ангарского  сельсовета</t>
  </si>
  <si>
    <t>- получение</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</si>
  <si>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</si>
  <si>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Выполнение полномочий поселений по библиотечному обслуживанию населения в части региональных выплат 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"Культурное наследие" муниципальной программы Богучанского района "Развитие культуры"</t>
  </si>
  <si>
    <t>2018 год</t>
  </si>
  <si>
    <t>Налог, взимаемый в связи с применением патентной системы налогообложения</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</si>
  <si>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</si>
  <si>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09000</t>
  </si>
  <si>
    <t>Прочие поступления от использования имущества, находящегося в собственности муниципальных районов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</si>
  <si>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за выбросы загрязняющих веществ в атмосферный воздух стацианарными объектами</t>
  </si>
  <si>
    <t>Плата за выбросы загрязняющих веществ в водные объекты</t>
  </si>
  <si>
    <t>Плата за размещение отходов производства и потребления</t>
  </si>
  <si>
    <t>Прочие доходы от оказания платных услуг (работ) получателями средств бюджетов муниципальных районов</t>
  </si>
  <si>
    <t>Всего расходов</t>
  </si>
  <si>
    <t>8020060000</t>
  </si>
  <si>
    <t>8020067000</t>
  </si>
  <si>
    <t>8030060000</t>
  </si>
  <si>
    <t>8030067000</t>
  </si>
  <si>
    <t>8040060000</t>
  </si>
  <si>
    <t>8040067000</t>
  </si>
  <si>
    <t>8010060000</t>
  </si>
  <si>
    <t>0420080040</t>
  </si>
  <si>
    <t>8020074670</t>
  </si>
  <si>
    <t>8020076040</t>
  </si>
  <si>
    <t>8020061000</t>
  </si>
  <si>
    <t>802006Б000</t>
  </si>
  <si>
    <t>80200Ч0010</t>
  </si>
  <si>
    <t>9040051200</t>
  </si>
  <si>
    <t>9020080000</t>
  </si>
  <si>
    <t>8020074290</t>
  </si>
  <si>
    <t>8020075190</t>
  </si>
  <si>
    <t>9060080000</t>
  </si>
  <si>
    <t>0410040010</t>
  </si>
  <si>
    <t>0410041010</t>
  </si>
  <si>
    <t>0420040010</t>
  </si>
  <si>
    <t>Оплата жилищно-коммунальных услуг за исключением электроэнергии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</si>
  <si>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042004Г010</t>
  </si>
  <si>
    <t>0420080020</t>
  </si>
  <si>
    <t>0420080030</t>
  </si>
  <si>
    <t>Обеспечение деятельности (оказание услуг) подведомственных учреждений за счет средств от доходов по подвозу воды населению,предприятиям, организациям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</si>
  <si>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0420040090</t>
  </si>
  <si>
    <t>Оплата жилищно-коммунальных услуг за исключением электроэнергии  подведомственных учреждений за счет средств от доходов по подвозу воды населению,предприятиям, организациям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</si>
  <si>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042004Г090</t>
  </si>
  <si>
    <t>0410080010</t>
  </si>
  <si>
    <t>1210022480</t>
  </si>
  <si>
    <t>1230075170</t>
  </si>
  <si>
    <t>09200П0000</t>
  </si>
  <si>
    <t>0910080000</t>
  </si>
  <si>
    <t>0810080020</t>
  </si>
  <si>
    <t>Расходы на реализацию мероприятий,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</si>
  <si>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0810080010</t>
  </si>
  <si>
    <t>0830080030</t>
  </si>
  <si>
    <t>1220075180</t>
  </si>
  <si>
    <t>12200S5410</t>
  </si>
  <si>
    <t>0320075770</t>
  </si>
  <si>
    <t>0320075700</t>
  </si>
  <si>
    <t>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t>
  </si>
  <si>
    <t>90900Ш0000</t>
  </si>
  <si>
    <t>06100S4560</t>
  </si>
  <si>
    <t>0620080000</t>
  </si>
  <si>
    <t>0640074560</t>
  </si>
  <si>
    <t>0640040000</t>
  </si>
  <si>
    <t>0640041000</t>
  </si>
  <si>
    <t>0210080010</t>
  </si>
  <si>
    <t>0710080010</t>
  </si>
  <si>
    <t>0710080020</t>
  </si>
  <si>
    <t>0720080010</t>
  </si>
  <si>
    <t>0720080020</t>
  </si>
  <si>
    <t>0720080030</t>
  </si>
  <si>
    <t>0350080000</t>
  </si>
  <si>
    <t>9050040000</t>
  </si>
  <si>
    <t>9050047000</t>
  </si>
  <si>
    <t>0110083010</t>
  </si>
  <si>
    <t>01100S5620</t>
  </si>
  <si>
    <t>0220002750</t>
  </si>
  <si>
    <t>0240001510</t>
  </si>
  <si>
    <t>0250075130</t>
  </si>
  <si>
    <t>0260075130</t>
  </si>
  <si>
    <t>0520080520</t>
  </si>
  <si>
    <t>0530040000</t>
  </si>
  <si>
    <t>0530041000</t>
  </si>
  <si>
    <t>0530045000</t>
  </si>
  <si>
    <t>0530047000</t>
  </si>
  <si>
    <t>053004Г000</t>
  </si>
  <si>
    <t>0510040000</t>
  </si>
  <si>
    <t>0510041000</t>
  </si>
  <si>
    <t>0510047000</t>
  </si>
  <si>
    <t>051004Г000</t>
  </si>
  <si>
    <t>05100S4880</t>
  </si>
  <si>
    <t>05100Ч0040</t>
  </si>
  <si>
    <t>05100Ч1040</t>
  </si>
  <si>
    <t>05100Ч7040</t>
  </si>
  <si>
    <t>05100ЧГ040</t>
  </si>
  <si>
    <t>0510080520</t>
  </si>
  <si>
    <t>0510080530</t>
  </si>
  <si>
    <t>05100Ф0000</t>
  </si>
  <si>
    <t>0520040000</t>
  </si>
  <si>
    <t>0520041000</t>
  </si>
  <si>
    <t>0520045000</t>
  </si>
  <si>
    <t>0520047000</t>
  </si>
  <si>
    <t>052004Г000</t>
  </si>
  <si>
    <t>05200Ч0030</t>
  </si>
  <si>
    <t>05200Ч1030</t>
  </si>
  <si>
    <t>05200Ч5030</t>
  </si>
  <si>
    <t>05200Ч7030</t>
  </si>
  <si>
    <t>05200ЧГ030</t>
  </si>
  <si>
    <t>05300L1440</t>
  </si>
  <si>
    <t>05300Ф0000</t>
  </si>
  <si>
    <t>05300Ц0000</t>
  </si>
  <si>
    <t>0530051440</t>
  </si>
  <si>
    <t>90900Д0000</t>
  </si>
  <si>
    <t>90900Ж0000</t>
  </si>
  <si>
    <t>1050080000</t>
  </si>
  <si>
    <t>0330080000</t>
  </si>
  <si>
    <t>06300S4580</t>
  </si>
  <si>
    <t>0110075880</t>
  </si>
  <si>
    <t>Выполнение государственных полномочий по финансовому обеспечению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дошкольных образовательных и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</si>
  <si>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0110074080</t>
  </si>
  <si>
    <t>0110040010</t>
  </si>
  <si>
    <t>0110041010</t>
  </si>
  <si>
    <t>0110047010</t>
  </si>
  <si>
    <t>011004Г010</t>
  </si>
  <si>
    <t>011004П010</t>
  </si>
  <si>
    <t>0110075640</t>
  </si>
  <si>
    <t>Выполнение государственных полномочий по финансовому обеспечению государственных гарантий реализации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</si>
  <si>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0110074090</t>
  </si>
  <si>
    <t>0110040020</t>
  </si>
  <si>
    <t>0110041020</t>
  </si>
  <si>
    <t>0110047020</t>
  </si>
  <si>
    <t>011004Г020</t>
  </si>
  <si>
    <t>0110040030</t>
  </si>
  <si>
    <t>0110041030</t>
  </si>
  <si>
    <t>0110045030</t>
  </si>
  <si>
    <t>0110043020</t>
  </si>
  <si>
    <t>011004П020</t>
  </si>
  <si>
    <t>0110047030</t>
  </si>
  <si>
    <t>011004Г030</t>
  </si>
  <si>
    <t>0110080020</t>
  </si>
  <si>
    <t>011008Ж020</t>
  </si>
  <si>
    <t>011008П020</t>
  </si>
  <si>
    <t>0110080040</t>
  </si>
  <si>
    <t>0340080000</t>
  </si>
  <si>
    <t>0930080010</t>
  </si>
  <si>
    <t>0110040040</t>
  </si>
  <si>
    <t>0110041040</t>
  </si>
  <si>
    <t>Оплата стоимости проезда в отпуск в соответствии с законодательством, работников муниципальных загородных оздоровительных лагерей,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</si>
  <si>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0110047040</t>
  </si>
  <si>
    <t>01100Ф0030</t>
  </si>
  <si>
    <t>01100Ц0010</t>
  </si>
  <si>
    <t>Софинансирование за счет средств местного бюджета расходов на организацию отдыха детей и их оздоровления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</si>
  <si>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01100S3970</t>
  </si>
  <si>
    <t>0140080000</t>
  </si>
  <si>
    <t>0110080030</t>
  </si>
  <si>
    <t>0130075520</t>
  </si>
  <si>
    <t>0140040000</t>
  </si>
  <si>
    <t>0140041000</t>
  </si>
  <si>
    <t>0140047000</t>
  </si>
  <si>
    <t>014004Г000</t>
  </si>
  <si>
    <t>0140060000</t>
  </si>
  <si>
    <t>0140067000</t>
  </si>
  <si>
    <t>0140040050</t>
  </si>
  <si>
    <t>0110075540</t>
  </si>
  <si>
    <t>0110075660</t>
  </si>
  <si>
    <t>0110075560</t>
  </si>
  <si>
    <t>1120060000</t>
  </si>
  <si>
    <t>1120061000</t>
  </si>
  <si>
    <t>1120067000</t>
  </si>
  <si>
    <t>112006Г000</t>
  </si>
  <si>
    <t>11200Ч0060</t>
  </si>
  <si>
    <t>9010080000</t>
  </si>
  <si>
    <t>1110075140</t>
  </si>
  <si>
    <t>9090080000</t>
  </si>
  <si>
    <t>1110051180</t>
  </si>
  <si>
    <t>Межбюджетные трансферты на осуществление полномочий в области автомобильного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</si>
  <si>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09200Ч0090</t>
  </si>
  <si>
    <t>06100Ч0050</t>
  </si>
  <si>
    <t>9090075550</t>
  </si>
  <si>
    <t>1110076010</t>
  </si>
  <si>
    <t>1110080130</t>
  </si>
  <si>
    <t>1110080120</t>
  </si>
  <si>
    <t>03100S5710</t>
  </si>
  <si>
    <t>0360080000</t>
  </si>
  <si>
    <t>014008П000</t>
  </si>
  <si>
    <t>022</t>
  </si>
  <si>
    <t>026</t>
  </si>
  <si>
    <t>035</t>
  </si>
  <si>
    <t>80</t>
  </si>
  <si>
    <t>803</t>
  </si>
  <si>
    <t>804</t>
  </si>
  <si>
    <t>90</t>
  </si>
  <si>
    <t>901</t>
  </si>
  <si>
    <t>902</t>
  </si>
  <si>
    <t>904</t>
  </si>
  <si>
    <t>905</t>
  </si>
  <si>
    <t>906</t>
  </si>
  <si>
    <t>909</t>
  </si>
  <si>
    <t>Подпрограмма "Развитие и модернизация объектов коммунальной инфраструктуры на территории Богучанского района"</t>
  </si>
  <si>
    <t>031</t>
  </si>
  <si>
    <t>Подпрограмма "Обращение с отходами на территории Богучанского района"</t>
  </si>
  <si>
    <t>036</t>
  </si>
  <si>
    <t>09200L0000</t>
  </si>
  <si>
    <t>Отдельные мероприятия в области воздушного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</si>
  <si>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Расходы по строительству полигона ТБО в с. Богучаны за счет спонсорский средств, средств добровольных пожертвований в рамках подпрограммы "Обращение с отходами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</si>
  <si>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0110026540</t>
  </si>
  <si>
    <t>На компенсацию расходов муниципальных спортивных школ, подготовивших спортсмена, ставшего членом спортивной сборной команды Красноярского края,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</si>
  <si>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0110042220</t>
  </si>
  <si>
    <t>Софинансирование за счет средств местного бюджета частичного финансирования (возмещения)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</si>
  <si>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0110045020</t>
  </si>
  <si>
    <t>Персональные выплаты, устанавливаемые в целях повышения оплаты труда молодым специалистам,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</si>
  <si>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0110050270</t>
  </si>
  <si>
    <t>Мероприятия государственной программы Российской Федерации «Доступная среда» на 2011 - 2015 годы за счет средств федерального бюджета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</si>
  <si>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0110074410</t>
  </si>
  <si>
    <t>Финансовая поддержка муниципальных учреждений, иных муниципальных организаций, оказывающих услуги по отдыху, оздоровлению и занятости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</si>
  <si>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0110074700</t>
  </si>
  <si>
    <t>На проведение капитального ремонта спортивных залов школ, расположенных в сельской местности, для создания условий для занятий физической культурой и спортом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</si>
  <si>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0110075580</t>
  </si>
  <si>
    <t>Частичное финансирование (возмещение)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</si>
  <si>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0110075620</t>
  </si>
  <si>
    <t>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</si>
  <si>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0110075840</t>
  </si>
  <si>
    <t>На выплаты отдельным категориям работников муниципальных загородных оздоровительных лагерей, на оплату услуг по санитарно-эпидемиологической оценке обстановки в муниципальных загородных оздоровительных лагерях, оказанных на договорной основе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</si>
  <si>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0110075850</t>
  </si>
  <si>
    <t>Организация отдыха, оздоровления и занятости детей в муниципальных загородных оздоровительных лагерях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</si>
  <si>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0110077460</t>
  </si>
  <si>
    <t>Средства на осуществление (возмещение)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</si>
  <si>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0110080010</t>
  </si>
  <si>
    <t>Мероприятия по обеспечению жизнедеятельности образовательных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</si>
  <si>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0110080050</t>
  </si>
  <si>
    <t>Расходы на введение дополнительных мест в системе дошкольного образования детей посредством реконструкции и капитального ремонта зданий под дошкольные образовательные учреждения, реконструкции и капитального ремонта зданий образовательных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</si>
  <si>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0110082310</t>
  </si>
  <si>
    <t>0110082330</t>
  </si>
  <si>
    <t>Софинансирование за счет средств местного бюджета расходов на мероприятия государственной программы Российской Федерации «Доступная среда» на 2011 - 2015 годы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</si>
  <si>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0110082340</t>
  </si>
  <si>
    <t>Софинансирование за счет средств местного бюджета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</si>
  <si>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0110082350</t>
  </si>
  <si>
    <t>Софинансирование за счет средств местного бюджета расходов на проведение капитального ремонта спортивных залов школ, расположенных в сельской местности, для создания условий для занятий физической культурой и спортом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</si>
  <si>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01100Ц2170</t>
  </si>
  <si>
    <t>Софинансирование за счет средств местного бюджета расходов на финансовую поддержку муниципальных учреждений, иных муниципальных организаций, оказывающих услуги по отдыху, оздоровлению и занятости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</si>
  <si>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027</t>
  </si>
  <si>
    <t>Подпрограмма "Доступная среда"</t>
  </si>
  <si>
    <t>0270010950</t>
  </si>
  <si>
    <t>На обеспечение беспрепятственного доступа к муниципальным учреждениям социальной инфраструктуры (устройство внешних пандусов, входных дверей, установка подъемного устройства, замена лифтов, в том числе проведение необходимых согласований, обустройство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другим оборудованием) в рамках подпрограммы «Доступная среда» муниципальной программы "Система социальной защиты Богучанского района"</t>
  </si>
  <si>
    <t>0270050270</t>
  </si>
  <si>
    <t>Мероприятия государственной программы Российской Федерации «Доступная среда» на 2011 - 2015 годы за счет средств федерального бюджета в рамках подпрограммы «Доступная среда» муниципальной программы «Система социальной защиты Богучанского района»</t>
  </si>
  <si>
    <t>0270082330</t>
  </si>
  <si>
    <t>Софинансирование за счет средств местного бюджета расходов на обеспечение беспрепятственного доступа к муниципальным учреждениям социальной инфраструструктуры (устройство внешних пандусов, входных дверей, установка подъемного устройства, замена лифтов, в том числе проведение необходимых согласований, обустройство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другим оборудованием) в рамках подпрограммы «Доступная среда» муниципальной программы "Система социальной защиты Богучанского района"</t>
  </si>
  <si>
    <t>0310075710</t>
  </si>
  <si>
    <t>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</si>
  <si>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0350077450</t>
  </si>
  <si>
    <t>За содействие развитию налогового потенциала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</si>
  <si>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0350082360</t>
  </si>
  <si>
    <t>Софинансирование за счет средств местного бюджета расходов за содействие развитию налогового потенциала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</si>
  <si>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0360083010</t>
  </si>
  <si>
    <t>0370080000</t>
  </si>
  <si>
    <t>Отдельные мероприятия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</si>
  <si>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03700Ч0080</t>
  </si>
  <si>
    <t>Межбюджетные трансферты на реализацию отдельных мероприятий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</si>
  <si>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0420080060</t>
  </si>
  <si>
    <t>Устройство летнего противопожарного водопровода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</si>
  <si>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04200Ф0000</t>
  </si>
  <si>
    <t>Расходы на приобретение основных средств, включая предоставление субсидий бюджетным учреждениям на приобретение основных средств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</si>
  <si>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0510051440</t>
  </si>
  <si>
    <t>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"Культурное наследие" муниципальной программы Богучанского района "Развитие культуры"</t>
  </si>
  <si>
    <t>0510074880</t>
  </si>
  <si>
    <t>Комплектование книжных фондов библиотек муниципальных образований Красноярского края в рамках подпрограммы "Культурное наследие" муниципальной программы Богучанского района "Развитие культуры"</t>
  </si>
  <si>
    <t>0510082290</t>
  </si>
  <si>
    <t>Софинансирование за счет средств местного бюджета расходов на 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"Культурное наследие" муниципальной программы Богучанского района "Развитие культуры"</t>
  </si>
  <si>
    <t>05200Ч0070</t>
  </si>
  <si>
    <t>Межбюджетные трансферты на предоставление субсидий бюджетным учреждениям в рамках подпрограммы "Искусство и народное творчество" муниципальной программы Богучанского района "Развитие культуры"</t>
  </si>
  <si>
    <t>0530051470</t>
  </si>
  <si>
    <t>Государственная поддержка муниципальных учреждений культуры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</si>
  <si>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0530051480</t>
  </si>
  <si>
    <t>Государственная поддержка лучших работников муниципальных учреждений культуры, находящихся на территориях сельских поселений,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</si>
  <si>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0530080020</t>
  </si>
  <si>
    <t>Предоставление субсидий бюджетным учреждениям на отдельные мероприятия 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</si>
  <si>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0530080030</t>
  </si>
  <si>
    <t>Приобретение основных средств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</si>
  <si>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0530082290</t>
  </si>
  <si>
    <t>0630050200</t>
  </si>
  <si>
    <t>Реализация мероприятий по обеспечению жильем молодых семей федеральной целевой программы "Жилище" на 2011-2015 годы в рамках подпрограммы "Обеспечение жильем молодых семей в Богучанском районе" муниципальной программы "Молодежь Приангарья"</t>
  </si>
  <si>
    <t>0630074580</t>
  </si>
  <si>
    <t>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</si>
  <si>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0640047000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</si>
  <si>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"Обеспечение реализации муниципальной программы и прочие мероприятия" муниципальной программы "Молодежь Приангарья"</t>
  </si>
  <si>
    <t>0810076070</t>
  </si>
  <si>
    <t>Средства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</si>
  <si>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0910075080</t>
  </si>
  <si>
    <t>Межбюджетные трансферты на 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</si>
  <si>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0910075940</t>
  </si>
  <si>
    <t>Межбюджетные трансферты на капитальный ремонт и ремонт автомобильных дорог общего пользования местного значения городских округов с численностью населения менее 90 тысяч человек, городских и сельских поселений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</si>
  <si>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101</t>
  </si>
  <si>
    <t>Подпрограмма "Переселение граждан из аварийного жилищного фонда в муниципальных образованиях Богучанского района"</t>
  </si>
  <si>
    <t>1010080010</t>
  </si>
  <si>
    <t>Снос жилых домов, признанных в установленном порядке аварийными и подлежащими сносу,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</si>
  <si>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103</t>
  </si>
  <si>
    <t>Подпрограмма "Обеспечение жильем работников бюджетной сферы на территории Богучанского района"</t>
  </si>
  <si>
    <t>1030076080</t>
  </si>
  <si>
    <t>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</si>
  <si>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1030080000</t>
  </si>
  <si>
    <t>Отдельные мероприятия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</si>
  <si>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1030082120</t>
  </si>
  <si>
    <t>Софинансирование за счет средств местного бюджета расходов на 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</si>
  <si>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1110010210</t>
  </si>
  <si>
    <t>Межбюджетные трансферты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</si>
  <si>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1110010310</t>
  </si>
  <si>
    <t>Межбюджетные трансферты на персональные выплаты, устанавливаемые в целях повышения оплаты труда молодым специалистам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</si>
  <si>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1110077410</t>
  </si>
  <si>
    <t>Межбюджетные трансферты для реализации проектов по благоустройству территорий поселений, городских округов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</si>
  <si>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112006Б000</t>
  </si>
  <si>
    <t>Заработная плата и начисления работников, не являющихся лицами замещающими муниципальные должности, муниципальными служащими в рамках подпрограммы "Обеспечение реализации муниципальной программы" муниципальной программы "Управление муниципальными финансами"</t>
  </si>
  <si>
    <t>1210050550</t>
  </si>
  <si>
    <t>Субсидии на возмещение части процентной ставки по долгосрочным, среднесрочным и краткосрочным кредитам, взятым малыми формами хозяйствования за счет средств федерального бюджета в рамках подпрограммы "Поддержка малых форм хозяйствования" муниципальной программы "Развитие сельского хозяйства в Богучанском районе"</t>
  </si>
  <si>
    <t>1220074510</t>
  </si>
  <si>
    <t>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</si>
  <si>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80200Ч0020</t>
  </si>
  <si>
    <t>Выполнение полномочий поселений по градостроительной деятельности в рамках непрограммных расходов органов местного самоуправления</t>
  </si>
  <si>
    <t>805</t>
  </si>
  <si>
    <t>Обеспечение деятельности главы местной администрации (исполнительно-распорядительного органа муниципального образования) в рамках непрограммных расходов органов местного самоуправления</t>
  </si>
  <si>
    <t>8050060000</t>
  </si>
  <si>
    <t>8050067000</t>
  </si>
  <si>
    <t>Оплата стоимости проезда в отпуск в соответствии с законодательством, главы местной администрации (исполнительно-распорядительного органа муниципального образования) в рамках непрограммных расходов органов местного самоуправления</t>
  </si>
  <si>
    <t>9090082320</t>
  </si>
  <si>
    <t>Софинансирование за счет средств местного бюджета расходов на приведение зданий (помещений) в муниципальных образованиях Красноярского края в соответствие с требованиями, установленными для многофункциональных центров, в рамках непрограмных расходов органов местного самоуправления</t>
  </si>
  <si>
    <t>Отдельные мероприятия в рамках подпрограммы "Обращение с отходами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</si>
  <si>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0820080010</t>
  </si>
  <si>
    <t>Выполнение государственных полномочий по организации деятельности органов управления системой социальной защиты населения в рамках подпрограммы "Обеспечение реализации муниципальной программы и прочие мероприятия" муниципальной программы "Система социальной защиты населения Богучанского района"</t>
  </si>
  <si>
    <t>Расходы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инновационной деятельности на территории Богучанского района"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</si>
  <si>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880</t>
  </si>
  <si>
    <t>Фонд оплаты труда государственных (муниципальных) органов</t>
  </si>
  <si>
    <t>Оплата жилищно-коммунальных услуг за исключением электроэнергии в рамках непрограммных расходов органов местного самоуправления</t>
  </si>
  <si>
    <t>802006Г000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</si>
  <si>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</si>
  <si>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053004Э000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</si>
  <si>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</si>
  <si>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051004Э000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</si>
  <si>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</si>
  <si>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052004Э000</t>
  </si>
  <si>
    <t>Оплата за электроэнергию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</si>
  <si>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011004Э010</t>
  </si>
  <si>
    <t>Оплата за электроэнергию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</si>
  <si>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011004Э020</t>
  </si>
  <si>
    <t>Оплата за электроэнергию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</si>
  <si>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011004Э030</t>
  </si>
  <si>
    <t>Оплата за электроэнергию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</si>
  <si>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за электроэнергию в рамках подпрограммы "Обеспечение реализации муниципальной программы" муниципальной программы "Управление муниципальными финансами"</t>
  </si>
  <si>
    <t>112006Э000</t>
  </si>
  <si>
    <t>0100000000</t>
  </si>
  <si>
    <t>0110000000</t>
  </si>
  <si>
    <t>0130000000</t>
  </si>
  <si>
    <t>0300000000</t>
  </si>
  <si>
    <t>0320000000</t>
  </si>
  <si>
    <t>0330000000</t>
  </si>
  <si>
    <t>0350000000</t>
  </si>
  <si>
    <t>0400000000</t>
  </si>
  <si>
    <t>0410000000</t>
  </si>
  <si>
    <t>0420000000</t>
  </si>
  <si>
    <t>0500000000</t>
  </si>
  <si>
    <t>0510000000</t>
  </si>
  <si>
    <t>0520000000</t>
  </si>
  <si>
    <t>0530000000</t>
  </si>
  <si>
    <t>0600000000</t>
  </si>
  <si>
    <t>0610000000</t>
  </si>
  <si>
    <t>0640000000</t>
  </si>
  <si>
    <t>0700000000</t>
  </si>
  <si>
    <t>0710000000</t>
  </si>
  <si>
    <t>0720000000</t>
  </si>
  <si>
    <t>0800000000</t>
  </si>
  <si>
    <t>0810000000</t>
  </si>
  <si>
    <t>0900000000</t>
  </si>
  <si>
    <t>0910000000</t>
  </si>
  <si>
    <t>0920000000</t>
  </si>
  <si>
    <t>0930000000</t>
  </si>
  <si>
    <t>1000000000</t>
  </si>
  <si>
    <t>1050000000</t>
  </si>
  <si>
    <t>1100000000</t>
  </si>
  <si>
    <t>1110000000</t>
  </si>
  <si>
    <t>1120000000</t>
  </si>
  <si>
    <t>1200000000</t>
  </si>
  <si>
    <t>1210000000</t>
  </si>
  <si>
    <t>1220000000</t>
  </si>
  <si>
    <t>1230000000</t>
  </si>
  <si>
    <t>8000000000</t>
  </si>
  <si>
    <t>8010000000</t>
  </si>
  <si>
    <t>8020000000</t>
  </si>
  <si>
    <t>8030000000</t>
  </si>
  <si>
    <t>8040000000</t>
  </si>
  <si>
    <t>9000000000</t>
  </si>
  <si>
    <t>9010000000</t>
  </si>
  <si>
    <t>9050000000</t>
  </si>
  <si>
    <t>9060000000</t>
  </si>
  <si>
    <t>9090000000</t>
  </si>
  <si>
    <t>Раздел</t>
  </si>
  <si>
    <t>Нормативы</t>
  </si>
  <si>
    <t>№ п/п</t>
  </si>
  <si>
    <t>Наименование доходов</t>
  </si>
  <si>
    <t>муници-пальный район</t>
  </si>
  <si>
    <t>посе-ления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</si>
  <si>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</si>
  <si>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</si>
  <si>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</si>
  <si>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</si>
  <si>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</si>
  <si>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</si>
  <si>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от уплаты акцизов на дизельное топливо,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</si>
  <si>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моторные масла для дизельных и (или) карбюраторных (инжекторных) двигателей,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</si>
  <si>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автомобильный бензин,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</si>
  <si>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прямогонный бензин, направляемые в уполномоченный территориальный орган Федерального казначейства для распределения в бюджеты субъектов Российской Федерации</t>
  </si>
  <si>
    <t>Единый сельскохозяйственный налог (за налоговые периоды, истекшие до 1 января 2011 года)***</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</si>
  <si>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</si>
  <si>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</si>
  <si>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сбросы загрязняющих веществ в водные объекты</t>
  </si>
  <si>
    <t>Плата за иные виды негативного воздействия на окружающую среду</t>
  </si>
  <si>
    <t>Плата за выбросы загрязняющих веществ, образующихся при сжигании на факельных установках и (или) рассеивании попутного нефтяного газа</t>
  </si>
  <si>
    <t>(в процентах)</t>
  </si>
  <si>
    <t xml:space="preserve">Налог на имущество физических лиц, в границах  межселенной территории </t>
  </si>
  <si>
    <t>Налог на имущество физических лиц, в границах  поселений</t>
  </si>
  <si>
    <t>Государственная пошлина за совершение нотариальных действий (за исключением действий, совершаемых консульскими учреждениями РФ)</t>
  </si>
  <si>
    <t>ЗАДОЛЖЕННОСТЬ И ПЕРЕРАСЧЕТЫ ПО ОТМЕНЕННЫМ НАЛОГАМ, СБОРАМ И ИНЫМ ОБЯЗАТЕЛЬНЫМ ПЛАТЕЖАМ:</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</si>
  <si>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автономных учреждений)</t>
  </si>
  <si>
    <t>Невыясненные поступления бюджетов муниципальных районов</t>
  </si>
  <si>
    <t>Невыясненные поступления бюджетов поселений</t>
  </si>
  <si>
    <t xml:space="preserve">** акцизы распределяются в централизованном порядке по дифференцированным нормативам </t>
  </si>
  <si>
    <t>и плановый период 2017-2018 годов»</t>
  </si>
  <si>
    <t xml:space="preserve">в местные бюджеты в соответствии с приложением  к  Закону края «О краевом бюджете на 2016 год </t>
  </si>
  <si>
    <t>Денежные взыскания, налагаемые в возмещение ущерба, причиненного в результате незаконного или нецелевого использования бюджетных средств ( в части бюджетов муниципальных районов)</t>
  </si>
  <si>
    <t>Денежные взыскания, налагаемые в возмещение ущерба, причиненного в результате незаконного или нецелевого использования бюджетных средств ( в части бюджетов поселений)</t>
  </si>
  <si>
    <t>Земельный налог с организаций, в границах межселенных территорий</t>
  </si>
  <si>
    <t>Земельный налог с физических лиц, в границиах межселенных территорий</t>
  </si>
  <si>
    <t xml:space="preserve">890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</si>
  <si>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</si>
  <si>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</si>
  <si>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119</t>
  </si>
  <si>
    <t>Уплата иных платежей</t>
  </si>
  <si>
    <t>853</t>
  </si>
  <si>
    <t>113</t>
  </si>
  <si>
    <t>Администрация Манзенского сельсовета</t>
  </si>
  <si>
    <t>ВСЕГО:</t>
  </si>
  <si>
    <t>Муниципальное казенное учреждение "Централизованная бухгалтерия"</t>
  </si>
  <si>
    <t>Обеспечение деятельности муниципального казенного учреждения в рамках непрограммных расходов</t>
  </si>
  <si>
    <t>9070000000</t>
  </si>
  <si>
    <t>2019 год</t>
  </si>
  <si>
    <t>15001</t>
  </si>
  <si>
    <t>20000</t>
  </si>
  <si>
    <t>29999</t>
  </si>
  <si>
    <t>88**</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</si>
  <si>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</si>
  <si>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межбюджетные трансферты на осуществление полномочий по формированию, исполнению бюджетов поселений и контролю за их исполнением</t>
  </si>
  <si>
    <t>софин</t>
  </si>
  <si>
    <t>Оплата за электроэнергию в рамках непрограммных расходов органов местного самоуправления</t>
  </si>
  <si>
    <t>802006Э000</t>
  </si>
  <si>
    <t>Молодежная политика</t>
  </si>
  <si>
    <t>9070040000</t>
  </si>
  <si>
    <t>Дополнительное образование детей</t>
  </si>
  <si>
    <t>0703</t>
  </si>
  <si>
    <t xml:space="preserve">Решение Богучанского районного  Совета депутатов от 16.06.2016г. № 8/1-56 «Об утверждении Положения о почетном звании «Почетный гражданин Богучанского района» </t>
  </si>
  <si>
    <t>в том числе:</t>
  </si>
  <si>
    <t>за счет собственных средств районного бюджета</t>
  </si>
  <si>
    <t>Земельный налог с организаций</t>
  </si>
  <si>
    <t>06030</t>
  </si>
  <si>
    <t>Земельный налог с физических лиц</t>
  </si>
  <si>
    <t>06040</t>
  </si>
  <si>
    <t>НАЛОГ НА ПРИБЫЛЬ ОРГАНИЗАЦИЙ</t>
  </si>
  <si>
    <t>НАЛОГ НА ДОХОДЫ ФИЗИЧЕСКИХ ЛИЦ</t>
  </si>
  <si>
    <t>НАЛОГИ НА ТОВАРЫ (РАБОТЫ, УСЛУГИ), РЕАЛИЗУЕМЫЕ НА ТЕРРИТОРИИ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</si>
  <si>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</si>
  <si>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</si>
  <si>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</si>
  <si>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</si>
  <si>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</si>
  <si>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</si>
  <si>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Плата за негативное воздействие на окружающую среду</t>
  </si>
  <si>
    <t>Доходы от оказаниы платных услуг (работ)</t>
  </si>
  <si>
    <t>Прочие доходы от оказания платных услуг (работ)</t>
  </si>
  <si>
    <t>01990</t>
  </si>
  <si>
    <t>Доходы от компенсации затрат государства</t>
  </si>
  <si>
    <t>Доходы, поступающие в порядке возмещения расходов, понесенных в связи с эксплуатацией имущества</t>
  </si>
  <si>
    <t>02060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</si>
  <si>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</si>
  <si>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</si>
  <si>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</si>
  <si>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</si>
  <si>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</si>
  <si>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</si>
  <si>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Прочие доходы от оказания платных услуг (работ) получателями средств  бюджетов муниципальных районов </t>
  </si>
  <si>
    <t>01 03 01 00 05 0000 710</t>
  </si>
  <si>
    <t>01 03 01 00 05 0000 810</t>
  </si>
  <si>
    <t>Государственная пошлина за выдачу разрешения на установку рекламной конструкции (основной платеж)</t>
  </si>
  <si>
    <t>Прочие неналоговые доходы бюджетов муниципальных районов (по основному платежу)</t>
  </si>
  <si>
    <t>Прочие неналоговые доходы бюджетов муниципальных районов ( по основному платежу)</t>
  </si>
  <si>
    <t>Доходы бюджетов муниципальных районов от возврата бюджетными учреждениями остатков субсидий прошлых лет (по целевым средствам прошлых лет (ЦСР 5210212, 0227564, 0220075640))</t>
  </si>
  <si>
    <t>Прочие неналоговые доходы бюджетов муниципальных районов( по основному платежу)</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</si>
  <si>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</si>
  <si>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обеспечение первичных мер пожарной безопасности)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</si>
  <si>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</si>
  <si>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</si>
  <si>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890 01 03 01 00 05 0000 710</t>
  </si>
  <si>
    <t>890 01 03 01 00 05 0000 810</t>
  </si>
  <si>
    <t>0120075520</t>
  </si>
  <si>
    <t>0130040000</t>
  </si>
  <si>
    <t>0130041000</t>
  </si>
  <si>
    <t>0130047000</t>
  </si>
  <si>
    <t>013004Г000</t>
  </si>
  <si>
    <t>0130060000</t>
  </si>
  <si>
    <t>0130067000</t>
  </si>
  <si>
    <t>0130040050</t>
  </si>
  <si>
    <t>0120000000</t>
  </si>
  <si>
    <t>0100</t>
  </si>
  <si>
    <t>Оплата стоимости проезда в отпуск в соответствии с законодательством, депутатов представительного органа муниципального образования в рамках непрограммных расходов органов местного самоуправления</t>
  </si>
  <si>
    <t>0300</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</si>
  <si>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</si>
  <si>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</si>
  <si>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0400</t>
  </si>
  <si>
    <t>0500</t>
  </si>
  <si>
    <t>0700</t>
  </si>
  <si>
    <t>1000</t>
  </si>
  <si>
    <t>1100</t>
  </si>
  <si>
    <t>Оплата стоимости проезда в отпуск в соответствии с законодательством, работников муниципального казенного учреждения в рамках непрограммых расходов</t>
  </si>
  <si>
    <t>9070047000</t>
  </si>
  <si>
    <t>Иные выплаты персоналу учреждений, за исключением фонда оплаты труда</t>
  </si>
  <si>
    <t>0800</t>
  </si>
  <si>
    <t>Оплата жилищно-коммунальных услуг за исключением электроэнергии,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</si>
  <si>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011004Г040</t>
  </si>
  <si>
    <t>Оплата за электроэнергию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</si>
  <si>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011004Э040</t>
  </si>
  <si>
    <t>013004Э000</t>
  </si>
  <si>
    <t>0200</t>
  </si>
  <si>
    <t>МЕЖБЮДЖЕТНЫЕ ТРАНСФЕРТЫ ОБЩЕГО ХАРАКТЕРА БЮДЖЕТАМ БЮДЖЕТНОЙ СИСТЕМЫ РОССИЙСКОЙ ФЕДЕРАЦИИ</t>
  </si>
  <si>
    <t>1400</t>
  </si>
  <si>
    <t>7413</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</si>
  <si>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</si>
  <si>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дороги с</t>
  </si>
  <si>
    <t>пожарка</t>
  </si>
  <si>
    <t>0420074120</t>
  </si>
  <si>
    <t>На реализацию отдельных мер по обеспечению ограничения платы граждан за коммунальные услуги,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</si>
  <si>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Исполнение судебных актов Российской Федерации и мировых соглашений по возмещению причиненного вреда</t>
  </si>
  <si>
    <t>0430000000</t>
  </si>
  <si>
    <t>Дотации бюджетам на поддержку мер по обеспечению сбалансированности бюджетов</t>
  </si>
  <si>
    <t>15002</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</si>
  <si>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</si>
  <si>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</si>
  <si>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Прочие безвозмездные поступления от негосударственных организаций в бюджеты муниципальных районов</t>
  </si>
  <si>
    <t>Муниципальное казенное учреждение "Муниципальная пожарная часть № 1"</t>
  </si>
  <si>
    <t>государств гарантии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</si>
  <si>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</si>
  <si>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</si>
  <si>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</si>
  <si>
    <t>1220080010</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</si>
  <si>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</si>
  <si>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0710040000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</si>
  <si>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</si>
  <si>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0710041000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</si>
  <si>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</si>
  <si>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0710047000</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</si>
  <si>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</si>
  <si>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071004Г000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</si>
  <si>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</si>
  <si>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071004Э000</t>
  </si>
  <si>
    <t>Выполнение полномочий поселения по организации и проведения районных спортивно-массовых мероприятий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</si>
  <si>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07100Ч0020</t>
  </si>
  <si>
    <t>Выполнение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</si>
  <si>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0110076490</t>
  </si>
  <si>
    <t>Расходы на выплаты персоналу казенных учреждений</t>
  </si>
  <si>
    <t>Судебная система</t>
  </si>
  <si>
    <t>0105</t>
  </si>
  <si>
    <t>9040000000</t>
  </si>
  <si>
    <t xml:space="preserve">межбюджетные трансферты на осуществление (возмещение расходов по осуществлению) части полномочий по обеспечению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t>
  </si>
  <si>
    <t>Всего расходов:</t>
  </si>
  <si>
    <t>Иные закупки товаров, работ и услуг для обеспечения государственных (муниципальных) нужд</t>
  </si>
  <si>
    <t>240</t>
  </si>
  <si>
    <t>Субсидии бюджетным учреждениям</t>
  </si>
  <si>
    <t>610</t>
  </si>
  <si>
    <t>Социальные выплаты гражданам, кроме публичных нормативных социальных выплат</t>
  </si>
  <si>
    <t>Уплата налогов, сборов и иных платежей</t>
  </si>
  <si>
    <t>850</t>
  </si>
  <si>
    <t>Расходы на выплаты персоналу государственных (муниципальных) органов</t>
  </si>
  <si>
    <t>Публичные нормативные социальные выплаты гражданам</t>
  </si>
  <si>
    <t>310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</si>
  <si>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</si>
  <si>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Бюджетные инвестиции</t>
  </si>
  <si>
    <t>Дотации</t>
  </si>
  <si>
    <t>510</t>
  </si>
  <si>
    <t>Исполнение судебных актов</t>
  </si>
  <si>
    <t>Государственная пошлина за выдачу разрешения на установку рекламной конструкции</t>
  </si>
  <si>
    <t>07150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</si>
  <si>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</si>
  <si>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содержание автомобильных дорог общего пользования местного значения за счет средств дорожного фонда Красноярского края)</t>
  </si>
  <si>
    <t>Оплата жилищно-коммунальных услуг за исключением электроэнергии,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</si>
  <si>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064004Г000</t>
  </si>
  <si>
    <t>Оплата за электроэнергию,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</si>
  <si>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064004Э000</t>
  </si>
  <si>
    <t>Возврат остатков субвенций на осуществление первичного воинского учета на территориях, где отсутствуют военные комиссариаты из бюджетов муниципальных районов</t>
  </si>
  <si>
    <t>Доходы бюджетов муниципальных районов от возврата остатков субвенций на осуществление первичного воинского учета на территориях, где отсутствуют военные комиссариаты из бюджетов поселений</t>
  </si>
  <si>
    <t>Прочие доходы от компенсации затрат бюджетов муниципальных районов</t>
  </si>
  <si>
    <t>Прочая закупка товаров, работ и услуг</t>
  </si>
  <si>
    <t>04200S4120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</si>
  <si>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</si>
  <si>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</si>
  <si>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09100S5080</t>
  </si>
  <si>
    <t>Физическая культура</t>
  </si>
  <si>
    <t>1101</t>
  </si>
  <si>
    <t xml:space="preserve">Администрация Чуноярского сельсовета </t>
  </si>
  <si>
    <t>06300L4970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</si>
  <si>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</si>
  <si>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Плата за размещение отходов производства</t>
  </si>
  <si>
    <t>01041</t>
  </si>
  <si>
    <t>Администрация Невонского  сельсовета</t>
  </si>
  <si>
    <t xml:space="preserve">Управление образования администрации Богучанского района Красноярского края </t>
  </si>
  <si>
    <t xml:space="preserve">Управление муниципальной собственностью Богучанского района </t>
  </si>
  <si>
    <t xml:space="preserve">Администрация Богучанского района </t>
  </si>
  <si>
    <t>Муниципальная программа "Развитие инвестиционной деятельности, малого и среднего предпринимательства на территории Богучанского района"</t>
  </si>
  <si>
    <t>1 13 02995 05 0000 130</t>
  </si>
  <si>
    <t>Администрация Белякинского сельского совета</t>
  </si>
  <si>
    <t>Администрация Осиновомысского  сельсовета</t>
  </si>
  <si>
    <t>Администрация Таежнинского  сельсовета</t>
  </si>
  <si>
    <t>2021 год</t>
  </si>
  <si>
    <t>150</t>
  </si>
  <si>
    <t>1 14 02053 05 1000 440</t>
  </si>
  <si>
    <t>2 18 60010 05 0000 150</t>
  </si>
  <si>
    <t>2 18 60010 05 7514 150</t>
  </si>
  <si>
    <t>2 18 60010 05 7412 150</t>
  </si>
  <si>
    <t>2 18 60010 05 7508 150</t>
  </si>
  <si>
    <t>2 18 60010 05 7509 150</t>
  </si>
  <si>
    <t>2 19 35118 05 0000 150</t>
  </si>
  <si>
    <t>2 19 60010 05 0000 150</t>
  </si>
  <si>
    <t>2 19 60010 05 9911 150</t>
  </si>
  <si>
    <t>2 02 15002 05 0000 150</t>
  </si>
  <si>
    <t xml:space="preserve"> 2 02 20299 05 0000 150</t>
  </si>
  <si>
    <t>2 02 20302 05 0000 150</t>
  </si>
  <si>
    <t>2 02 25097 05 0000 150</t>
  </si>
  <si>
    <t>2 02 25467 05 0000 150</t>
  </si>
  <si>
    <t>2 02 25497 05 0000 150</t>
  </si>
  <si>
    <t>2 02 25519 05 0000 150</t>
  </si>
  <si>
    <t>2 02 29999 05 1049 150</t>
  </si>
  <si>
    <t>2 02 29999 05 7397 150</t>
  </si>
  <si>
    <t>2 02 29999 05 7398 150</t>
  </si>
  <si>
    <t>2 02 29999 05 7412 150</t>
  </si>
  <si>
    <t>2 02 29999 05 7413 150</t>
  </si>
  <si>
    <t>2 02 29999 05 7456 150</t>
  </si>
  <si>
    <t>2 02 29999 05 7466 150</t>
  </si>
  <si>
    <t>2 02 29999 05 7492 150</t>
  </si>
  <si>
    <t>2 02 29999 05 7494 150</t>
  </si>
  <si>
    <t>2 02 29999 05 7508 150</t>
  </si>
  <si>
    <t>2 02 29999 05 7509 150</t>
  </si>
  <si>
    <t>2 02 29999 05 7555 150</t>
  </si>
  <si>
    <t>2 02 29999 05 7563 150</t>
  </si>
  <si>
    <t>2 02 29999 05 7571 150</t>
  </si>
  <si>
    <t>2 02 29999 05 7580 150</t>
  </si>
  <si>
    <t>2 02 29999 05 7607 150</t>
  </si>
  <si>
    <t>2 02 29999 05 7741 150</t>
  </si>
  <si>
    <t>2 02 29999 05 7749 150</t>
  </si>
  <si>
    <t xml:space="preserve"> 2 02 30024 05 7408 150</t>
  </si>
  <si>
    <t xml:space="preserve"> 2 02 30024 05 7409 150</t>
  </si>
  <si>
    <t>2 02 30024 05 7429 150</t>
  </si>
  <si>
    <t>2 02 30024 05 7467 150</t>
  </si>
  <si>
    <t>2 02 30024 05 7513 150</t>
  </si>
  <si>
    <t>2 02 30024 05 7514 150</t>
  </si>
  <si>
    <t>2 02 30024 05 7517 150</t>
  </si>
  <si>
    <t>2 02 30024 05 7518 150</t>
  </si>
  <si>
    <t>2 02 30024 05 7519 150</t>
  </si>
  <si>
    <t>2 02 30024 05 7552 150</t>
  </si>
  <si>
    <t>2 02 30024 05 7554 150</t>
  </si>
  <si>
    <t>2 02 30024 05 7564 150</t>
  </si>
  <si>
    <t>2 02 30024 05 7566 150</t>
  </si>
  <si>
    <t>2 02 30024 05 7570 150</t>
  </si>
  <si>
    <t>2 02 30024 05 7577 150</t>
  </si>
  <si>
    <t>2 02 30024 05 7588 150</t>
  </si>
  <si>
    <t>2 02 30024 05 7601 150</t>
  </si>
  <si>
    <t xml:space="preserve"> 2 02 30024 05 7604 150</t>
  </si>
  <si>
    <t xml:space="preserve"> 2 02 30024 05 7649 150</t>
  </si>
  <si>
    <t>2 02 30029 05 0000 150</t>
  </si>
  <si>
    <t>2 02 35120 05 0000 150</t>
  </si>
  <si>
    <t>2 02 35118 05 0000 150</t>
  </si>
  <si>
    <t>2 02 40014 05 0000 150</t>
  </si>
  <si>
    <t>2 02 49999 05 7745 150</t>
  </si>
  <si>
    <t>2 02 30024 05 2438 150</t>
  </si>
  <si>
    <t>2 02 49999 05 9009 150</t>
  </si>
  <si>
    <t>2 19 35120 05 0000 150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</si>
  <si>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районов</t>
  </si>
  <si>
    <t>Функционирование высшего должностного лица субъекта Российской Федерации и муниципального образования</t>
  </si>
  <si>
    <t>Расходы на информационно-консультационную поддержку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</si>
  <si>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0820000000</t>
  </si>
  <si>
    <t>Расходы на обеспечение систематического широкого освещения информации о реализации мероприятий в СМИ в рамках подпрограммы "Обеспечение реализации муниципальной программы и прочие мероприятия" муниципальной программы "Развитие инвестиционной деятельности, малого и среднего предпринимательства на территории Богучанского района"</t>
  </si>
  <si>
    <t>0820080030</t>
  </si>
  <si>
    <t>0340000000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</si>
  <si>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</si>
  <si>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</si>
  <si>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200</t>
  </si>
  <si>
    <t>Иные бюджетные ассигнования</t>
  </si>
  <si>
    <t>800</t>
  </si>
  <si>
    <t>Социальное обеспечение и иные выплаты населению</t>
  </si>
  <si>
    <t>300</t>
  </si>
  <si>
    <t>Капитальные вложения в объекты государственной (муниципальной) собственности</t>
  </si>
  <si>
    <t>400</t>
  </si>
  <si>
    <t>Предоставление субсидий бюджетным, автономным учреждениям и иным некоммерческим организациям</t>
  </si>
  <si>
    <t>600</t>
  </si>
  <si>
    <t>Межбюджетные трансферты</t>
  </si>
  <si>
    <t>500</t>
  </si>
  <si>
    <t>Раздел Подраздел</t>
  </si>
  <si>
    <t>Код ведомства</t>
  </si>
  <si>
    <t>Целевая статья</t>
  </si>
  <si>
    <t>Вид расходов</t>
  </si>
  <si>
    <t>Наименование главных распорядителей и наименование показателей бюджетной классификации</t>
  </si>
  <si>
    <t>Наименование показателя бюджетной классификации</t>
  </si>
  <si>
    <t>Раздел подраздел</t>
  </si>
  <si>
    <t>межбюджетные трансферты  на осуществление внутреннего муниципального финансового контроля органов местного самоуправления поселений, входящих в состав муниципального образования Богучанский район</t>
  </si>
  <si>
    <t>2022 год</t>
  </si>
  <si>
    <t xml:space="preserve"> 2021 год</t>
  </si>
  <si>
    <t>08100S6070</t>
  </si>
  <si>
    <t>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</si>
  <si>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Средства на организацию и осуществление деятельности по опеке и попечительству в отношении совершеннолетних граждан, а также в сфере патронажа в рамках непрограммных расходов органов местного самоуправления</t>
  </si>
  <si>
    <t>8020002890</t>
  </si>
  <si>
    <t>Муниципальное казенное учреждение "Управление культуры, физической культуры, спорта и молодежной политики Богучанского района"</t>
  </si>
  <si>
    <t>06400S4560</t>
  </si>
  <si>
    <t>Софинансирование расходов 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</si>
  <si>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Муниципальная программа "Развитие физической культуры и спорта в Богучанском районе"</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</si>
  <si>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</si>
  <si>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</si>
  <si>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</si>
  <si>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</si>
  <si>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01100S5630</t>
  </si>
  <si>
    <t>Выполнение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</si>
  <si>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</si>
  <si>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</si>
  <si>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подведомственных учреждений не ниже размера минимальной заработной платы (минимального размера оплаты труда)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</si>
  <si>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0420041010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</si>
  <si>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оплаты проезда,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</si>
  <si>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0420047010</t>
  </si>
  <si>
    <t>Оплата за электроэнергию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</si>
  <si>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042004Э010</t>
  </si>
  <si>
    <t>Муниципальная программа Богучанского района "Управление муниципальными финансами"</t>
  </si>
  <si>
    <t>Расходы на осуществление внутреннего муниципального финансового контроля органов местного самоуправления поселений, входящих в состав муниципального образования Богучанский район, в рамках подпрограммы "Обеспечение реализации муниципальной программы" муниципальной программы "Управление муниципальными финансами"</t>
  </si>
  <si>
    <t>11200Ч0070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</si>
  <si>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Богучанского района"</t>
  </si>
  <si>
    <t>Субсидии бюджетам поселений Богучанского района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</si>
  <si>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09100S5090</t>
  </si>
  <si>
    <t>Дотации поселениям на выравнивание бюджетной обеспеченности за счет средств субвенции из краевого бюджета на осуществление отдельных государственных полномочий по расчету и предоставлению дотаций поселениям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</si>
  <si>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1110010490</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</si>
  <si>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</si>
  <si>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</si>
  <si>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01011</t>
  </si>
  <si>
    <t>Налог, взимаемый с налогоплательщиков, выбравших в качестве объекта налогообложения доходы, уменьшенные на величину расходов</t>
  </si>
  <si>
    <t>01020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</si>
  <si>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</si>
  <si>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</si>
  <si>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</si>
  <si>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01060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</si>
  <si>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</si>
  <si>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01063</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</si>
  <si>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</si>
  <si>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01080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</si>
  <si>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</si>
  <si>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</si>
  <si>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10100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</si>
  <si>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действующим до 1 января 2020 года</t>
  </si>
  <si>
    <t>10120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</si>
  <si>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</si>
  <si>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10123</t>
  </si>
  <si>
    <t>Субсидия бюджетам муниципальных районов на поддержку отрасли культуры (комплектование книжных фондов муниципальных общедоступных библиотек)</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</si>
  <si>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</si>
  <si>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</si>
  <si>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</si>
  <si>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</si>
  <si>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</si>
  <si>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перечень субсидий</t>
  </si>
  <si>
    <t>Раздел, подраздел</t>
  </si>
  <si>
    <t>Всего</t>
  </si>
  <si>
    <t>Получение кредитов от кредитных организаций бюджетами муниципальных районов в валюте Российской Федерации</t>
  </si>
  <si>
    <t>Погашение бюджетами муниципальных районов кредитов от кредитных организаций в валюте Российской Федерации</t>
  </si>
  <si>
    <t>Получение кредитов от других бюджетов бюджетной системы Российской Федерации бюджетами муниципальных районов в валюте Российской Федерации</t>
  </si>
  <si>
    <t>1 16 10100 05 0000 140</t>
  </si>
  <si>
    <t>1 16 10031 05 0000 140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</si>
  <si>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</si>
  <si>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1 16 07010 05 0000 140</t>
  </si>
  <si>
    <t>1 16 10061 05 0000 140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</si>
  <si>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</si>
  <si>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2  04 05099 05 9904 150</t>
  </si>
  <si>
    <t>2 07 05020 05 9904 150</t>
  </si>
  <si>
    <t>2 18 05030 05 9009 150</t>
  </si>
  <si>
    <t>2 18 05030 05 9964 150</t>
  </si>
  <si>
    <t>2 18 05030 05 9972 150</t>
  </si>
  <si>
    <t>2 18 05030 05 9967 150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</si>
  <si>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</si>
  <si>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1 16 10032 05 0000 140</t>
  </si>
  <si>
    <t>1 16 07090 05 0000 140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</si>
  <si>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</si>
  <si>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2 18 05030 05 9954 150</t>
  </si>
  <si>
    <t>2 18 05030 05 9955 150</t>
  </si>
  <si>
    <t>2 18 05030 05 9956 150</t>
  </si>
  <si>
    <t>2 18 05030 05 9957 150</t>
  </si>
  <si>
    <t>2 07 05030 05 9903 150</t>
  </si>
  <si>
    <t>2 07 05030 05 9904 150</t>
  </si>
  <si>
    <t>2 18 05010 05 9009 150</t>
  </si>
  <si>
    <t>2 18 05010 05 9954 150</t>
  </si>
  <si>
    <t>1 16 10100 10 0000 140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</si>
  <si>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</si>
  <si>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2 02 25228 05 0000 150</t>
  </si>
  <si>
    <t>2 02 25555 05 0000 150</t>
  </si>
  <si>
    <t>2 02 29999 05 7454 150</t>
  </si>
  <si>
    <t>2 02 29999 05 7463 150</t>
  </si>
  <si>
    <t>2 02 29999 05 7488 150</t>
  </si>
  <si>
    <t>2 02 29999 05 7553 150</t>
  </si>
  <si>
    <t>2 02 30024 05 0289 150</t>
  </si>
  <si>
    <t>2 02 30024 05 7587 150</t>
  </si>
  <si>
    <t>2 08 05000 05 0000 150</t>
  </si>
  <si>
    <t xml:space="preserve">2 18 35118 05 0000 150 </t>
  </si>
  <si>
    <t>2 02 15001 05 0000 150</t>
  </si>
  <si>
    <t>2 02 19999 05 0000 150</t>
  </si>
  <si>
    <t>Прочие дотации бюджетам муниципальных районов</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</si>
  <si>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</si>
  <si>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</si>
  <si>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оснащение объектов спортивной инфраструктуры спортивно-технологическим оборудованием</t>
  </si>
  <si>
    <t>Субсидии бюджетам муниципальных районов на реализацию мероприятий по обеспечению жильем молодых семей</t>
  </si>
  <si>
    <t>Субсидии бюджетам муниципальных районов на реализацию программ формирования современной городской среды</t>
  </si>
  <si>
    <t>2 18 05010 05 9975 150</t>
  </si>
  <si>
    <t>10000</t>
  </si>
  <si>
    <t>Дотации бюджетам бюджетной системы Российской Федерации</t>
  </si>
  <si>
    <t>код главного администратора</t>
  </si>
  <si>
    <t>код группы</t>
  </si>
  <si>
    <t>код подгруппы</t>
  </si>
  <si>
    <t>код статьи и подстатьи</t>
  </si>
  <si>
    <t>код элемента</t>
  </si>
  <si>
    <t>код группы подвида</t>
  </si>
  <si>
    <t>код аналитической группы подвида</t>
  </si>
  <si>
    <t>Наименование кода классификации доходов бюджета</t>
  </si>
  <si>
    <t>Код классификации доходов бюджета</t>
  </si>
  <si>
    <t>1 13 02995 05 9906 130</t>
  </si>
  <si>
    <t>Прочие доходы от компенсации затрат бюджетов муниципальных районов (возмещение расходов на выплату страхового обеспечения)</t>
  </si>
  <si>
    <t>2 02 29999 05 1048 150</t>
  </si>
  <si>
    <t>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</si>
  <si>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Средства на увеличение размеров оплаты труда педагогических работников муниципальных учреждений дополнительного образования, реализующих программы дополнительного образования детей, и непосредственно осуществляющих тренировочный процесс работников муниципальных спортивных школ,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</si>
  <si>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0110040033</t>
  </si>
  <si>
    <t>Расходы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</si>
  <si>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Субвенции на осуществление органами местного самоуправления поселений Богучанского района государственных полномочий по созданию и обеспечению деятельности административных комиссий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</si>
  <si>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Субсидии бюджетам поселений Богучанского района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</si>
  <si>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Субсидии бюджетам поселений Богучанского района на содержание автомобильных дорог общего пользования местного значения в рамках подпрограммы "Дороги Богучанского района" муниципальной программы "Развитие транспортной системы Богучанского района"</t>
  </si>
  <si>
    <t>Предоставление иных межбюджетных трансфертов бюджетам поселений Богучанского района из районного бюджета на реализацию мероприятий по трудовому воспитанию несовершеннолетних граждан в возрасте от 14 до 18 лет на территории Богучанкого района, в рамках подпрограммы "Вовлечение молодежи Богучанского района в социальную практику" муниципальной программы "Молодежь Приангарья"</t>
  </si>
  <si>
    <t>Субсидии бюджетам поселений Богучанского района на организацию и проведение акарицидных обработок мест массового отдыха населения,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</si>
  <si>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11100S5550</t>
  </si>
  <si>
    <t>Субсидии бюджетам поселений Богучанского района на частичное финансирование (возмещение) расходов на региональные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</si>
  <si>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Предоставление иных межбюджетных трансфертов на поддержку мер по обеспечению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</si>
  <si>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25169</t>
  </si>
  <si>
    <t>2 02 25169 05 0000 150</t>
  </si>
  <si>
    <t>2 02 29999 05 1598 150</t>
  </si>
  <si>
    <t>116 10123 01 0000 140</t>
  </si>
  <si>
    <t>116 10061 05 0000 140</t>
  </si>
  <si>
    <t>116 10081 05 0000 140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</si>
  <si>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</si>
  <si>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1 13 02995 05 9009 130</t>
  </si>
  <si>
    <t>2 02 25210 05 0000 150</t>
  </si>
  <si>
    <t>Субсидии бюджетам муниципальных образований на 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</si>
  <si>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2 02 29999 05 1060 150</t>
  </si>
  <si>
    <t>2 02 49999 05 7424 150</t>
  </si>
  <si>
    <t>2 02 29999 05 7459 150</t>
  </si>
  <si>
    <t>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</si>
  <si>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06200S4540</t>
  </si>
  <si>
    <t>Субсидии бюджетам поселений Богучанского района на реализацию мероприятий, направленных на повышение безопасности дорожного движения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</si>
  <si>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093R310601</t>
  </si>
  <si>
    <t>Субсидии бюджетам поселений Богучанского района на финансирование расходов формирования современной городской (сельской) среды в поселениях,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</si>
  <si>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11100S4590</t>
  </si>
  <si>
    <t>Оплата услуг регионального оператора по обращению с ТКО (твердые коммунальные отходы) в рамках непрограммных расходов органов местного самоуправления</t>
  </si>
  <si>
    <t>802006М000</t>
  </si>
  <si>
    <t>Средства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</si>
  <si>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Расходы на поддержку деятельности муниципальных молодежных центров в рамках подпрограммы "Вовлечение молодежи Богучанского района в социальную практику" муниципальной программы "Молодежь Приангарья"</t>
  </si>
  <si>
    <t>Финансирование расходов 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</si>
  <si>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Богучанского района" муниципальной программы "Молодежь Приангарья"</t>
  </si>
  <si>
    <t>2 02 49999 05 5519 150</t>
  </si>
  <si>
    <t>2 02 29999 05 7484 150</t>
  </si>
  <si>
    <t xml:space="preserve"> 2 02 30024 05 5304 150</t>
  </si>
  <si>
    <t>2 02 45303 05 0000 150</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</si>
  <si>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</si>
  <si>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2 02 35469 05 0000 150</t>
  </si>
  <si>
    <t>Контрольно-счетная комиссия муниципального образования Богучанский район</t>
  </si>
  <si>
    <t xml:space="preserve">Муниципальное казенное учреждение "Муниципальная пожарная часть №1" </t>
  </si>
  <si>
    <t>Прочие безвозмездные поступления от негосударственных организаций в бюджеты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</si>
  <si>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Доходы бюджетов муниципальных районов от возврата иными организациями остатков субсидий прошлых лет (за счет средств местного бюджета)</t>
  </si>
  <si>
    <t>Доходы бюджетов муниципальных районов от возврата иными организациями остатков субсидий прошлых лет (по целевым средствам прошлых лет (ЦСР 8160000, 0497578, 0497570, 0490075700, 0460075700))</t>
  </si>
  <si>
    <t>Доходы бюджетов муниципальных районов от возврата иными организациями остатков субсидий прошлых лет (по целевым средствам прошлых лет (ЦСР 8210000, 0497577, 0490075770, 0460075770))</t>
  </si>
  <si>
    <t>Доходы бюджетов муниципальных районов от возврата бюджетными учреждениями остатков субсидий прошлых лет (за счет средств местного бюджета)</t>
  </si>
  <si>
    <t>Доходы бюджетов муниципальных районов от возврата бюджетными учреждениями остатков субсидий прошлых лет (по целевым средствам из регионального бюджета))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</si>
  <si>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основному платежу)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</si>
  <si>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пени)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</si>
  <si>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штрафам)</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</si>
  <si>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основному платежу)</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</si>
  <si>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пени)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</si>
  <si>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штрафам)</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</si>
  <si>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(по основному платежу)</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</si>
  <si>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(от пени)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</si>
  <si>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(по штрафам)</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</si>
  <si>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(от социального найма жилых помещений)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</si>
  <si>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(по основному платежу)</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</si>
  <si>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(по пени)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</si>
  <si>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 (по основному платежу)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</si>
  <si>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(по основному платежу)</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</si>
  <si>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(по основному платежу)</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</si>
  <si>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 (по основному платежу)</t>
  </si>
  <si>
    <t>Доходы бюджетов муниципальных районов от возврата иными организациями остатков субсидий прошлых лет (выплаты по программе "Жилище")</t>
  </si>
  <si>
    <t>Доходы бюджетов муниципальных районов от возврата иными организациями остатков субсидий прошлых лет (по целевым средствам прошлых лет (ЦСР 5210212, 0227564, 0220075640))</t>
  </si>
  <si>
    <t>Доходы бюджетов муниципальных районов от возврата иными организациями остатков субсидий прошлых лет (по целевым средствам прошлых лет (ЦСР4367500, 0110075880))</t>
  </si>
  <si>
    <t>Доходы бюджетов муниципальных районов от возврата иными организациями остатков субсидий прошлых лет (по целевым средствам прошлых лет (ЦСР 0220074080))</t>
  </si>
  <si>
    <t>Доходы бюджетов муниципальных районов от возврата иными организациями остатков субсидий прошлых лет (по целевым средствам прошлых лет (ЦСР 0220074090))</t>
  </si>
  <si>
    <t>Прочие субсидии бюджетам муниципальных районов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t>
  </si>
  <si>
    <t>Прочие субсидии бюджетам муниципальных районов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t>
  </si>
  <si>
    <t xml:space="preserve">Прочие субсидии бюджетам муниципальных районов (на реализацию мероприятий, направленных на повышение безопасности дорожного движения, за счет средств дорожного фонда Красноярского края) </t>
  </si>
  <si>
    <t>Прочие субсидии бюджетам муниципальных районов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t>
  </si>
  <si>
    <t>Прочие субсидии бюджетам муниципальных районов (на проведение мероприятий, направленных на обеспечение безопасного участия детей в дорожном движении)</t>
  </si>
  <si>
    <t>Прочие субсидии бюджетам муниципальных районов (на обеспечение первичных мер пожарной безопасности)</t>
  </si>
  <si>
    <t>Прочие субсидии бюджетам муниципальных районам (на частичное финансирование (возмещение) расходов на содержание единых дежурно-диспетчерских служб муниципальных образований Красноярского края)</t>
  </si>
  <si>
    <t>Прочие субсидии бюджетам муниципальных районов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государственной программы Красноярского края "Молодежь Красноярского края в ХХI веке")</t>
  </si>
  <si>
    <t>Прочие субсидии бюджетам муниципальных районов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</si>
  <si>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Прочие субсидии бюджетам муниципальных районов (на софинансирование муниципальных программ формирования современной городской (сельской) среды в поселениях)</t>
  </si>
  <si>
    <t>Прочие субсидии бюджетам муниципальных районов (на организацию (строительство) мест (площадок) накопления отходов потребления и приобретение контейнерного оборудования)</t>
  </si>
  <si>
    <t>Прочие субсидии бюджетам муниципальных районов (на подготовку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t>
  </si>
  <si>
    <t>Прочие субсидии бюджетам муниципальных районов (на создание (реконструкцию) и капитальный ремонт культурно-досуговых учреждений в сельской местности)</t>
  </si>
  <si>
    <t>Прочие субсидии бюджетам муниципальных районов  (на комплектование книжных фондов библиотек муниципальных образований Красноярского края)</t>
  </si>
  <si>
    <t>Прочие субсидии бюджетам муниципальных районов (на реализацию мероприятий, направленных на повышение безопасности дорожного движения)</t>
  </si>
  <si>
    <t>Прочие субсидии бюджетам муниципальных районов (на строительство (реконструкцию) объектов размещения отходов)</t>
  </si>
  <si>
    <t>Прочие субсидии бюджетам муниципальных районов (на содержание автомобильных дорог общего пользования местного значения за счет средств дорожного фонда Красноярского края)</t>
  </si>
  <si>
    <t>Прочие субсидии бюджетам муниципальных районов (на капитальный ремонт и ремонт автомобильных дорог общего пользования местного значения за счет средств дорожного фонда Красноярского края)</t>
  </si>
  <si>
    <t>Прочие субсидии бюджетам муниципальных районов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t>
  </si>
  <si>
    <t>Прочие субсидии бюджетам муниципальных районах  (на организацию и проведение акарицидных обработок мест массового отдыха населения)</t>
  </si>
  <si>
    <t>Прочие субсидии бюджетам муниципальных районов (на проведение работ в общеобразовательных организациях с целью приведения зданий и сооружений в соответствие требованиям надзорных органов)</t>
  </si>
  <si>
    <t>Прочие субсидии бюджетам муниципальных районов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t>
  </si>
  <si>
    <t>Прочие субсидии бюджетам муниципальных районов (расположенных в районах Крайнего Севера и приравненных к ним местностях с ограниченными сроками завоза грузов, на финансирование затрат теплоснабжающих и энергосбытовых организаций, осуществляющих производство и (или) реализацию тепловой и электрической энергии, возникших вследствие разницы между фактической стоимостью топлива и стоимостью топлива, учтенной в тарифах на тепловую и электрическую энергию на 2018 год)</t>
  </si>
  <si>
    <t>Прочие субсидии бюджетам муниципальных районов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t>
  </si>
  <si>
    <t>Прочие субсидии бюджетам муниципальных районов (на реализацию проектов по решению вопросов местного значения сельских поселений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 государственной программы Красноярского края «Содействие развитию местного самоуправления»)</t>
  </si>
  <si>
    <t>Субвенции бюджетам муниципальных районов на выполнение передаваемых полномочий субъектов Российской Федерации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t>
  </si>
  <si>
    <t>Субвенции бюджетам муниципальных районов на выполнение передаваемых полномочий субъектов Российской Федерации (на предоставление субсидий гражданам, ведущим личное подсобное хозяйство на территории края, на возмещение части затрат на уплату процентов по кредитам, полученным на срок до 5 лет)</t>
  </si>
  <si>
    <t>Субвенции бюджетам муниципальных районов на выполнение передаваемых полномочий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</si>
  <si>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</si>
  <si>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</si>
  <si>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 xml:space="preserve">Субвенции бюджетам муниципальных районов на выполнение передаваемых полномочий субъектов Российской Федерации (осуществление уведомительной регистрации коллективных договоров и территориальных соглашений и контроля за их выполнением) </t>
  </si>
  <si>
    <t>Субвенции бюджетам муниципальных районов на выполнение передаваемых полномочий субъектов Российской Федерации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t>
  </si>
  <si>
    <t>Субвенции бюджетам муниципальных районов на выполнение передаваемых полномочий субъектов Российской Федерации (по организации деятельности органов управления системой социальной защиты населения в соответствии с Законом края от 20 декабря 2005 года № 17-4294)</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</si>
  <si>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административных комиссий в соответствии с Законом края от 23 апреля 2009 года № 8-3170)</t>
  </si>
  <si>
    <t xml:space="preserve">Субвенции бюджетам муниципальных районов на выполнение передаваемых полномочий субъектов Российской Федерации (решение вопросов поддержки сельскохозяйственного производства) </t>
  </si>
  <si>
    <t>Субвенции бюджетам муниципальных районов на выполнение передаваемых полномочий субъектов Российской Федерации (по организации проведения мероприятий по отлову и содержанию безнадзорных животных)</t>
  </si>
  <si>
    <t>Субвенции бюджетам муниципальных районов на выполнение передаваемых полномочий субъектов Российской Федерации (в области архивного дела, переданных органам местного самоуправления Красноярского края)</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</si>
  <si>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 в отношении несовершеннолетних)</t>
  </si>
  <si>
    <t>Субвенции бюджетам муниципальных районов на выполнение передаваемых полномочий субъектов Российской Федерации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</si>
  <si>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Субвенции бюджетам муниципальных районов на выполнение передаваемых полномочий субъектов Российской Федерации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административного и учебно-вспомогательного персонала муниципальных общеобразовательных организаций)</t>
  </si>
  <si>
    <t>Субвенции бюджетам муниципальных районов на выполнение передаваемых полномочий субъектов Российской Федерации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</si>
  <si>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Субвенции бюджетам муниципальных районов на выполнение передаваемых полномочий субъектов Российской Федерации (на реализацию отдельных мер по обеспечению ограничения платы граждан за коммунальные услуги)</t>
  </si>
  <si>
    <t>Субвенции бюджетам муниципальных районов на выполнение передаваемых полномочий субъектов Российской Федерации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</si>
  <si>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Субвенции бюджетам муниципальных районов на выполнение передаваемых полномочий субъектов Российской Федерации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</si>
  <si>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</si>
  <si>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расчету и предоставлению дотаций поселениям, входящим в состав муниципального района края)</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</si>
  <si>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комиссий по делам несовершеннолетних и защите их прав)</t>
  </si>
  <si>
    <t>Субвенции бюджетам муниципальных районов на выполнение передаваемых полномочий субъектов Российской Федерации (по обеспечению отдыха и оздоровления детей)</t>
  </si>
  <si>
    <t>Прочие межбюджетные трансферты, передаваемые бюджетам муниципальных районов (из бюджетов поселений за счет собственных средств)</t>
  </si>
  <si>
    <t>Прочие межбюджетные трансферты, передаваемые бюджетам муниципальных районов (на осуществление ликвидационных мероприятий, связанных с прекращением исполнения органами местного самоуправления отдельных муниципальных образований края государственных полномочий)</t>
  </si>
  <si>
    <t>Прочие межбюджетные трансферты, передаваемые бюджетам муниципальных районов (на государственную поддержку отрасли культуры (поддержка лучших сельских учреждений культуры))</t>
  </si>
  <si>
    <t>Прочие межбюджетные трансферты, передаваемые бюджетам муниципальных районов (за содействие развитию налогового потенциала)</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</si>
  <si>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выполнение государственных полномочий по созданию и обеспечению деятельности административных комиссий)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</si>
  <si>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капитальный ремонт и ремонт автомобильных дорог общего пользования местного значения за счет средств дорожного фонда Красноярского края)</t>
  </si>
  <si>
    <t>2 02 29999 05 7482 150</t>
  </si>
  <si>
    <t>Прочие субсидии бюджетам муниципальных районов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t>
  </si>
  <si>
    <t>2 02 45519 05 0000 150</t>
  </si>
  <si>
    <t>Межбюджетные трансферты, передаваемые бюджетам муниципальных районов на поддержку отрасли культуры (поддержка лучших сельских учреждений культуры)</t>
  </si>
  <si>
    <t>Субвенции бюджетам муниципальных районов и городских округов на проведение Всероссийской переписи населения 2020 года</t>
  </si>
  <si>
    <t>благоустр   малое</t>
  </si>
  <si>
    <t>Администрация Артюгинского сельсовета</t>
  </si>
  <si>
    <t>Администрация Таежинского сельсовета</t>
  </si>
  <si>
    <t xml:space="preserve">налог п </t>
  </si>
  <si>
    <t>иные мбт</t>
  </si>
  <si>
    <t>мол пр</t>
  </si>
  <si>
    <t>итого</t>
  </si>
  <si>
    <t>субвенции</t>
  </si>
  <si>
    <t>адм</t>
  </si>
  <si>
    <t>вус</t>
  </si>
  <si>
    <t>№ прил</t>
  </si>
  <si>
    <t>участки УДС</t>
  </si>
  <si>
    <t>2 02 29999 05 7427 150</t>
  </si>
  <si>
    <t>Прочие субсидии бюджетам муниципальных районов (на обустройство участков улично-дорожной сети вблизи образовательных организаций для обеспечения безопасности дорожного движения)</t>
  </si>
  <si>
    <t>Оплата услуг регионального оператора по обращению с ТКО (твердые коммунальные отходы),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</si>
  <si>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053004М000</t>
  </si>
  <si>
    <t>Оплата услуг регионального оператора по обращению с ТКО (твердые коммунальные отходы),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</si>
  <si>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064004М000</t>
  </si>
  <si>
    <t>Оплата услуг регионального оператора по обращению с ТКО (твердые коммунальные отходы), в рамках подпрограммы "Культурное наследие" муниципальной программы Богучанского района "Развитие культуры"</t>
  </si>
  <si>
    <t>051004М000</t>
  </si>
  <si>
    <t>Оплата услуг регионального оператора по обращению с ТКО (твердые коммунальные отходы), в рамках подпрограммы "Искусство и народное творчество"муниципальной программы Богучанского района "Развитие культуры"</t>
  </si>
  <si>
    <t>052004М000</t>
  </si>
  <si>
    <t>Оплата услуг регионального оператора по обращению с ТКО (твердые коммунальные отходы),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</si>
  <si>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071004М000</t>
  </si>
  <si>
    <t>Субсидии бюджетам поселений Богучанского района на обустройство участков улично-дорожной сети вблизи образовательных организаций для обеспечения безопасности дорожного движения,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</si>
  <si>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093R374270</t>
  </si>
  <si>
    <t>Субсидии бюджетам поселений Богучанского района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</si>
  <si>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11100S7410</t>
  </si>
  <si>
    <t>11100S7490</t>
  </si>
  <si>
    <t xml:space="preserve">  </t>
  </si>
  <si>
    <t>ОХРАНА ОКРУЖАЮЩЕЙ СРЕДЫ</t>
  </si>
  <si>
    <t>0600</t>
  </si>
  <si>
    <t>Другие вопросы в области охраны окружающей среды</t>
  </si>
  <si>
    <t>0605</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</si>
  <si>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</si>
  <si>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25304</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</si>
  <si>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</si>
  <si>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</si>
  <si>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2 02 29999 05 7840 150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</si>
  <si>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t>
  </si>
  <si>
    <t>2 02 49999 05 7402 150</t>
  </si>
  <si>
    <t>Прочие межбюджетные трансферты, передаваемые бюджетам муниципальных районов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вызванной 2019 nCoV)</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</si>
  <si>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</si>
  <si>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2 02 30024 05 7446 150</t>
  </si>
  <si>
    <t>Субвенции бюджетам муниципальных районов на выполнение передаваемых полномочий субъектов Российской Федерации (для реализации отдельных государственных полномочий по осуществлению мониторинга состояния и развития лесной промышленности )</t>
  </si>
  <si>
    <t>Лесное хозяйство</t>
  </si>
  <si>
    <t>0407</t>
  </si>
  <si>
    <t>8020074460</t>
  </si>
  <si>
    <t>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</si>
  <si>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01100L3040</t>
  </si>
  <si>
    <t>Субсидии бюджетам поселений Богучанского района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</si>
  <si>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1110010350</t>
  </si>
  <si>
    <t>02080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</si>
  <si>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</si>
  <si>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01050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</si>
  <si>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</si>
  <si>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01053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</si>
  <si>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</si>
  <si>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01070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</si>
  <si>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</si>
  <si>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01073</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</si>
  <si>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</si>
  <si>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</si>
  <si>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</si>
  <si>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01143</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</si>
  <si>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</si>
  <si>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01190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</si>
  <si>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</si>
  <si>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01193</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</si>
  <si>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</si>
  <si>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01200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</si>
  <si>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</si>
  <si>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01203</t>
  </si>
  <si>
    <t>Платежи в целях возмещения причиненного ущерба (убытков)</t>
  </si>
  <si>
    <t>Платежи, уплачиваемые в целях возмещения вреда</t>
  </si>
  <si>
    <t>11000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</si>
  <si>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</si>
  <si>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11050</t>
  </si>
  <si>
    <t>Оплата стоимости проезда в отпуск в соответствии с законодательством, высшего должностного лица муниципального образования в рамках непрограммных расходов органов местного самоуправления</t>
  </si>
  <si>
    <t>8010067000</t>
  </si>
  <si>
    <t>Закупка энергетических ресурсов</t>
  </si>
  <si>
    <t>247</t>
  </si>
  <si>
    <t>0410080000</t>
  </si>
  <si>
    <t>Защита населения и территории от чрезвычайных ситуаций природного и техногенного характера, пожарная безопасность</t>
  </si>
  <si>
    <t>1210080000</t>
  </si>
  <si>
    <t>Муниципальная программа Богучанского района "Охрана окружающей среды"</t>
  </si>
  <si>
    <t>0200000000</t>
  </si>
  <si>
    <t>0210000000</t>
  </si>
  <si>
    <t>Мероприятия по ликвидации несанкционированной свалки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</si>
  <si>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0210080020</t>
  </si>
  <si>
    <t>Охрана объектов растительного и животного мира и среды их обитания</t>
  </si>
  <si>
    <t>0603</t>
  </si>
  <si>
    <t>Подпрограмма "Обращение с животными без владельцев"</t>
  </si>
  <si>
    <t>0220000000</t>
  </si>
  <si>
    <t>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 "Обращение с животными без владельцев" муниципальной программы Богучанского района "Охрана окружающей среды"</t>
  </si>
  <si>
    <t>0220075180</t>
  </si>
  <si>
    <t>0930080000</t>
  </si>
  <si>
    <t>0130080030</t>
  </si>
  <si>
    <t>013008П030</t>
  </si>
  <si>
    <t>Субсидии бюджетам поселений Богучанского района на 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</si>
  <si>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101F367483</t>
  </si>
  <si>
    <t>Субсидии бюджетам поселений Богучанского района на обеспечение мероприятий по переселению граждан из аварийного жилищного фонда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</si>
  <si>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101F367484</t>
  </si>
  <si>
    <t>2023 год</t>
  </si>
  <si>
    <t xml:space="preserve"> 2022 год</t>
  </si>
  <si>
    <t xml:space="preserve">Перечень субсидий бюджетам поселений Богучанского района, предоставляемых из районного бюджета в целях софинансирования расходных обязательств, возникающих при выполнении полномочий органов местного самоуправления по решению вопросов местного значения, на 2021 год и плановый период 2022 - 2023 годов </t>
  </si>
  <si>
    <t xml:space="preserve">          2021 год</t>
  </si>
  <si>
    <t xml:space="preserve">     2022 год</t>
  </si>
  <si>
    <t xml:space="preserve">         2023 год</t>
  </si>
  <si>
    <t xml:space="preserve">Субсидии бюджетам поселений Богучанского района на обустройство участков улично-дорожной сети вблизи образовательных организаций для обеспечения безопасности дорожного движения,  на 2021 год </t>
  </si>
  <si>
    <t>Оплата жилищно-коммунальных услуг за исключением электроэнергии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</si>
  <si>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Условно-утвержденные расходы</t>
  </si>
  <si>
    <t>Муниципальная программа Богучанского района "Защита населения и территории Богучанского района от чрезвычайных ситуаций природного и техногенного характера"</t>
  </si>
  <si>
    <t>Подпрограмма "Профилактика терроризма, а так же минимизации и ликвидации последствий его проявлений"</t>
  </si>
  <si>
    <t>2 18 60010 05 7745 150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</si>
  <si>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(за содействие развитию налогового потенциала)</t>
  </si>
  <si>
    <t>2 02 25243 05 0000 150</t>
  </si>
  <si>
    <t xml:space="preserve">Субсидии бюджетам муниципальных районов на строительство и реконструкцию (модернизацию) объектов питьевого водоснабжения </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</si>
  <si>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</si>
  <si>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</si>
  <si>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02231</t>
  </si>
  <si>
    <t>02241</t>
  </si>
  <si>
    <t>02251</t>
  </si>
  <si>
    <t>02261</t>
  </si>
  <si>
    <t>2 02 19999 05 2724 150</t>
  </si>
  <si>
    <t>Прочие субсидии бюджетам муниципальных районов (для поощрения муниципальных образований - победителей конкурса лучших проектов создания комфортной городской среды)</t>
  </si>
  <si>
    <t>2 02 29999 05 7451 150</t>
  </si>
  <si>
    <t>2 02 35082 05 0000 150</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</si>
  <si>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 Красноярского края)</t>
  </si>
  <si>
    <t>Субсидии бюджетам поселений Богучанского района для поощрения поселений - победителей конкурса лучших проектов создания комфортной городской среды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</si>
  <si>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111F274510</t>
  </si>
  <si>
    <t>Прочие доходы от компенсации затрат бюджетов муниципальных районов (возмещение судебных расходов)</t>
  </si>
  <si>
    <t>1 13 02995 05 9910 130</t>
  </si>
  <si>
    <t xml:space="preserve">за счет  средств субвенции на реализацию государственных  полномочий по расчету и предоставлению дотаций на выравнивание  бюджетной  обеспеченности поселениям, входящим в состав  муниципального района края </t>
  </si>
  <si>
    <t>Оплата услуг регионального оператора по обращению с ТКО (твердые коммунальные отходы),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</si>
  <si>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011004М010</t>
  </si>
  <si>
    <t>Оплата услуг регионального оператора по обращению с ТКО (твердые коммунальные отходы),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</si>
  <si>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011004М020</t>
  </si>
  <si>
    <t>Обеспечение деятельности (оказание услуг) учреждений дополнительного образования (оплата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</si>
  <si>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0110040031</t>
  </si>
  <si>
    <t>Обеспечение функционирования модели персонифицированного финансирования дополнительного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</si>
  <si>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0110042030</t>
  </si>
  <si>
    <t>2 02 29999 05 2650 150</t>
  </si>
  <si>
    <t xml:space="preserve">Прочие субсидии бюджетам муниципальных районов (на выполнение требований федеральных стандартов спортивной подготовки) </t>
  </si>
  <si>
    <t xml:space="preserve">
Субсидии бюджетам поселений Богучанского района  на финансирование расходов  формирования современной городской (сельской) среды в поселениях на 2021 год </t>
  </si>
  <si>
    <t>Возврат остатков субсидий на оснащение объектов спортивной инфраструктуры спортивно-технологическим оборудованием из бюджетов муниципальных районов</t>
  </si>
  <si>
    <t>2 18 05030 05 5228 150</t>
  </si>
  <si>
    <t>Доходы бюджетов муниципальных районов от возврата иными организациями остатков субсидий прошлых лет (по оснащению объектов спортивной инфраструктуры спортивно-технологическим оборудованием)</t>
  </si>
  <si>
    <t>1 13 02995 05 5228 130</t>
  </si>
  <si>
    <t>Прочие доходы от компенсации затрат бюджетов муниципальных районов (по оснащению объектов спортивной инфраструктуры спортивно-технологическим оборудованием)</t>
  </si>
  <si>
    <t>Прочие 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за счет средств краевого бюджета)</t>
  </si>
  <si>
    <t>Администрация Такучетского сельсовета</t>
  </si>
  <si>
    <t>02100S4630</t>
  </si>
  <si>
    <t>На обустройство мест (площадок) накопления отходов потребления и (или) приобретение контейнерного оборудования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</si>
  <si>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093R373980</t>
  </si>
  <si>
    <t>Финансирование на проведение мероприятий, направленных на обеспечение безопасного участия детей в дорожном движении,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</si>
  <si>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Отдельные мероприятия в рамках подпрограммы "Профилактика терроризма, а так же минимизации и ликвидации последствий его проявлений" муниципальной программы "Защита населения и территории Богучанского района от чрезвычайных ситуаций природного и техногенного характера"</t>
  </si>
  <si>
    <t>0430080000</t>
  </si>
  <si>
    <t>Стипендии</t>
  </si>
  <si>
    <t>340</t>
  </si>
  <si>
    <t>На приведение зданий и сооружений общеобразовательных организаций в соответствие требованиям законодательства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</si>
  <si>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Субсидии бюджетам поселений Богучанского района на реализацию проектов по решению вопросов местного значения, осуществляемых непосредственно населением на территории населенного пункта,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</si>
  <si>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переселение граждан</t>
  </si>
  <si>
    <t>Субсидии бюджетам поселений Богучанского района на обеспечение мероприятий по переселению граждан из аварийного жилищного фонда на  2021 год и плановый период 2022-2023 годов</t>
  </si>
  <si>
    <t>2 02 29999 05 7395 150</t>
  </si>
  <si>
    <t>Прочие субсидии бюджетам муниципальных районов (на осуществление дорожной деятельности в целях решения задач социально-экономического развития территорий за счет средств дорожного фонда Красноярского края)</t>
  </si>
  <si>
    <t>2 02 49999 05 1011 150</t>
  </si>
  <si>
    <t>Прочие межбюджетные трансферты, передаваемые бюджетам муниципальных районов (Резервный фонд Правительства Красноярского края в рамках непрограммных расходов отдельных органов исполнительной власти)</t>
  </si>
  <si>
    <t>2 19 25228 05 0000 150</t>
  </si>
  <si>
    <t>Субсидии бюджетам поселений Богучанского района для поощрения поселений - победителей конкурса лучших проектов создания комфортной городской среды  на 2021 год</t>
  </si>
  <si>
    <t>гор среда 10</t>
  </si>
  <si>
    <t xml:space="preserve">гор среда </t>
  </si>
  <si>
    <t>дороги</t>
  </si>
  <si>
    <t>Оплата услуг регионального оператора по обращению с ТКО (твердые коммунальные отходы),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</si>
  <si>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042004М010</t>
  </si>
  <si>
    <t>Расходы на приобретение основных средств в подведомственных учреждениях,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</si>
  <si>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042004Ф010</t>
  </si>
  <si>
    <t>1 13 01995 05 9995 130</t>
  </si>
  <si>
    <t>Прочие доходы от оказания платных услуг получателями средств бюджетов муниципальных районов (на предоставление информационных услуг в системе ГИС ОГД)</t>
  </si>
  <si>
    <t>Прочие доходы от компенсации затрат бюджетов муниципальных районов (возврат дебиторской задолженнсти в бюджет муниципального района)</t>
  </si>
  <si>
    <t xml:space="preserve"> 2023 год</t>
  </si>
  <si>
    <t>2024 год</t>
  </si>
  <si>
    <t>на 2024 год всего, в том числе:</t>
  </si>
  <si>
    <t>8020078460</t>
  </si>
  <si>
    <t>Отдельные мероприятия в области водного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</si>
  <si>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09200В0000</t>
  </si>
  <si>
    <t>Мероприятия по сбору отработанных ртутьсодержащих ламп, их транспортирование и обезвреживание, утилизация продуктов обезвреживания, а так же прием у населения образующихся в быту опасных отходов,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</si>
  <si>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0210080040</t>
  </si>
  <si>
    <t>Оплата услуг регионального оператора по обращению с ТКО (твердые коммунальные отходы),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</si>
  <si>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011004М030</t>
  </si>
  <si>
    <t>Оплата услуг регионального оператора по обращению с ТКО (твердые коммунальные отходы),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</si>
  <si>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011004М040</t>
  </si>
  <si>
    <t>Оплата услуг регионального оператора по обращению с ТКО (твердые коммунальные отходы), в рамках подпрограммы "Обеспечение реализации муниципальной программы" муниципальной программы "Управление муниципальными финансами"</t>
  </si>
  <si>
    <t>112006М000</t>
  </si>
  <si>
    <t>09100Ч0030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</si>
  <si>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</si>
  <si>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</si>
  <si>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Плата за размещение твердых коммунальных отходов</t>
  </si>
  <si>
    <t>Прочие доходы от оказания платных услуг получателями средств бюджетов муниципальных районов и компенсации затрат бюджетов муниципальных районов</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</si>
  <si>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</si>
  <si>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</si>
  <si>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</si>
  <si>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</si>
  <si>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</si>
  <si>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</si>
  <si>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Субвенции бюджетам муниципальных районов на выполнение передаваемых полномочий субъектов Российской Федерации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</si>
  <si>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</si>
  <si>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01021</t>
  </si>
  <si>
    <t>09080</t>
  </si>
  <si>
    <t>01042</t>
  </si>
  <si>
    <t>01150</t>
  </si>
  <si>
    <t>01153</t>
  </si>
  <si>
    <t>01170</t>
  </si>
  <si>
    <t>01173</t>
  </si>
  <si>
    <t>10030</t>
  </si>
  <si>
    <t>10032</t>
  </si>
  <si>
    <t>01083</t>
  </si>
  <si>
    <t>дотации</t>
  </si>
  <si>
    <t>сбалансир</t>
  </si>
  <si>
    <t xml:space="preserve"> </t>
  </si>
  <si>
    <t>02230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</si>
  <si>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</si>
  <si>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02240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</si>
  <si>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</si>
  <si>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</si>
  <si>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</si>
  <si>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</si>
  <si>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</si>
  <si>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02260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</si>
  <si>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</si>
  <si>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сдачи в аренду имущества, составляющего государственную (муниципальную) казну (за исключением земельных участков)</t>
  </si>
  <si>
    <t>05070</t>
  </si>
  <si>
    <t>Доходы от сдачи в аренду имущества, составляющего казну муниципальных районов (за исключением земельных участков)</t>
  </si>
  <si>
    <t>05075</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</si>
  <si>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</si>
  <si>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</si>
  <si>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1060</t>
  </si>
  <si>
    <t>1598</t>
  </si>
  <si>
    <t>7397</t>
  </si>
  <si>
    <t>7456</t>
  </si>
  <si>
    <t>7488</t>
  </si>
  <si>
    <t>7563</t>
  </si>
  <si>
    <t>7607</t>
  </si>
  <si>
    <t>30000</t>
  </si>
  <si>
    <t>30024</t>
  </si>
  <si>
    <t>0289</t>
  </si>
  <si>
    <t>7408</t>
  </si>
  <si>
    <t>7409</t>
  </si>
  <si>
    <t>7429</t>
  </si>
  <si>
    <t>7446</t>
  </si>
  <si>
    <t>7467</t>
  </si>
  <si>
    <t>7514</t>
  </si>
  <si>
    <t>7517</t>
  </si>
  <si>
    <t>7518</t>
  </si>
  <si>
    <t>7519</t>
  </si>
  <si>
    <t>7552</t>
  </si>
  <si>
    <t>7554</t>
  </si>
  <si>
    <t>7564</t>
  </si>
  <si>
    <t>7566</t>
  </si>
  <si>
    <t>7570</t>
  </si>
  <si>
    <t>7577</t>
  </si>
  <si>
    <t>7587</t>
  </si>
  <si>
    <t>7588</t>
  </si>
  <si>
    <t>7601</t>
  </si>
  <si>
    <t>7604</t>
  </si>
  <si>
    <t>7649</t>
  </si>
  <si>
    <t>7846</t>
  </si>
  <si>
    <t>30029</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</si>
  <si>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</si>
  <si>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35118</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</si>
  <si>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</si>
  <si>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35120</t>
  </si>
  <si>
    <t>40000</t>
  </si>
  <si>
    <t>40014</t>
  </si>
  <si>
    <t>05099</t>
  </si>
  <si>
    <t>9904</t>
  </si>
  <si>
    <t>50</t>
  </si>
  <si>
    <t>Иные выплаты государственных (муниципальных) органов привлекаемым лицам</t>
  </si>
  <si>
    <t>Расходы на приобретение основных средств для создания запасов материальных ресурсов для ликвидации последствий чрезвычайных ситуаций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</si>
  <si>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041008Ф090</t>
  </si>
  <si>
    <t>Субсидии бюджетным учреждениям на проведение молодежного образовательного форума в рамках подпрограммы "Вовлечение молодежи Богучанского района в социальную практику" муниципальной программы "Молодежь Приангарья"</t>
  </si>
  <si>
    <t>0610080010</t>
  </si>
  <si>
    <t>0620000000</t>
  </si>
  <si>
    <t>Подпрограмма "Профилактика правонарушений среди молодежи в Богучанском районе"</t>
  </si>
  <si>
    <t>0650000000</t>
  </si>
  <si>
    <t>Обеспечение проведения комплекса мероприятий, направленных на привлечение молодежи на поддержание и защиту безопасного уровня жизни, в рамках подпрограммы "Профилактика правонарушений среди молодежи в Богучанском районе" муниципальной программы "Молодежь Приангарья"</t>
  </si>
  <si>
    <t>0650080010</t>
  </si>
  <si>
    <t>Организация и проведение мероприятий, направленных на предотвращение повторных правонарушений, в рамках подпрограммы "Профилактика правонарушений среди молодежи в Богучанском районе" муниципальной программы "Молодежь Приангарья"</t>
  </si>
  <si>
    <t>0650080020</t>
  </si>
  <si>
    <t>Иные выплаты учреждений привлекаемым лицам</t>
  </si>
  <si>
    <t>Субвенции на осуществление первичного воинского учета органами местного самоуправления поселений Богучанского района,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</si>
  <si>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Прочие межбюджетные трансферты, передаваемые бюджетам</t>
  </si>
  <si>
    <t>49999</t>
  </si>
  <si>
    <t>Прочие межбюджетные трансферты, передаваемые бюджетам муниципальных районов</t>
  </si>
  <si>
    <t xml:space="preserve">Прочие межбюджетные трансферты, передаваемые бюджетам муниципальных районов (на обеспечение первичных мер пожарной безопасности)  </t>
  </si>
  <si>
    <t>7412</t>
  </si>
  <si>
    <t>Прочие дотации</t>
  </si>
  <si>
    <t>19999</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</si>
  <si>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t>
  </si>
  <si>
    <t>2724</t>
  </si>
  <si>
    <t>25519</t>
  </si>
  <si>
    <t>Субсидии бюджетам муниципальных районов на поддержку отрасли культуры</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</si>
  <si>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</si>
  <si>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45303</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</si>
  <si>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</si>
  <si>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иные</t>
  </si>
  <si>
    <t>Прочие межбюджетные трансферты, передаваемые бюджетам муниципальных районов (на поддержку физкультурно-спортивных клубов по месту жительства)</t>
  </si>
  <si>
    <t>7418</t>
  </si>
  <si>
    <t>Субсидии бюджетам на реализацию мероприятий по обеспечению жильем молодых семей</t>
  </si>
  <si>
    <t>25497</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</si>
  <si>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</si>
  <si>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25467</t>
  </si>
  <si>
    <t>45519</t>
  </si>
  <si>
    <t>Межбюджетные трансферты, передаваемые бюджетам на поддержку отрасли культуры</t>
  </si>
  <si>
    <t>Доходы бюджетов бюджетной системы Российской Федерации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</si>
  <si>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</si>
  <si>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</si>
  <si>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9009</t>
  </si>
  <si>
    <t>Доходы бюджетов муниципальных районов от возврата иными организациями остатков субсидий прошлых лет</t>
  </si>
  <si>
    <t>9964</t>
  </si>
  <si>
    <t>9972</t>
  </si>
  <si>
    <t>Доходы бюджетов муниципальных районов от возврата иными организациями остатков субсидий прошлых лет (по целевым средствам прошлых лет на реализацию отдельных мер по обеспечению ограничения платы граждан за коммунальные услуги)</t>
  </si>
  <si>
    <t>Доходы бюджетов муниципальных районов от возврата иными организациями остатков субсидий прошлых лет (по целевым средствам прошлых лет на компенсацию выпадающих доходов энергоснабжающих организаций)</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</si>
  <si>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</si>
  <si>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18</t>
  </si>
  <si>
    <t>7459</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</si>
  <si>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софинансирование муниципальных программ формирования современной городской (сельской) среды в поселениях)</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</si>
  <si>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</si>
  <si>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</si>
  <si>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19</t>
  </si>
  <si>
    <t>60010</t>
  </si>
  <si>
    <t>Возврат остатков субсидий на строительство и реконструкцию (модернизацию) объектов питьевого водоснабжения из бюджетов муниципальных районов</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</si>
  <si>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</si>
  <si>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25243</t>
  </si>
  <si>
    <t>7484</t>
  </si>
  <si>
    <t xml:space="preserve">Прочие межбюджетные трансферты, передаваемые бюджетам муниципальных районов  (на создание (реконструкцию) и капитальный ремонт культурно-досуговых учреждений в сельской местности) </t>
  </si>
  <si>
    <t>35082</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</si>
  <si>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</si>
  <si>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расходов администрации Богучанского района</t>
  </si>
  <si>
    <t>Ежегодная единовременная выплата (премия) лицам, удостоенным звания "Почетный гражданин Богучанского района" в рамках непрограммных расходов администрации Богучанского района</t>
  </si>
  <si>
    <t>Финансирование расходов на поддержку отрасли культуры (комплектование книжных фондов муниципальных общедоступных библиотек) в рамках подпрограммы "Культурное наследие" муниципальной программы Богучанского района "Развитие культуры"</t>
  </si>
  <si>
    <t>0630000000</t>
  </si>
  <si>
    <t>Уплата прочих налогов, сборов</t>
  </si>
  <si>
    <t>852</t>
  </si>
  <si>
    <t>Иные межбюджетные трансферты бюджетам поселений Богучанского района из районного бюджета на содержание автомобильных дорог общего пользования местного значения за счет средств дорожного фонда Богучанского района в рамках подпрограммы "Дороги Богучанского района" муниципальной программы "Развитие транспортной системы Богучанского района"</t>
  </si>
  <si>
    <t>7555</t>
  </si>
  <si>
    <t xml:space="preserve">Прочие межбюджетные трансферты, передаваемые бюджетам муниципальных районов (на организацию и проведение акарицидных обработок мест массового отдыха населения)  </t>
  </si>
  <si>
    <t>7553</t>
  </si>
  <si>
    <t>7508</t>
  </si>
  <si>
    <t>Прочие межбюджетные трансферты, передаваемые бюджетам муниципальных районов (на содержание автомобильных дорог общего пользования местного значения)</t>
  </si>
  <si>
    <t>7641</t>
  </si>
  <si>
    <t>Прочие межбюджетные трансферты, передаваемые бюджетам муниципальных районов (на осуществление расходов, направленных на реализацию мероприятий по поддержке местных инициатив)</t>
  </si>
  <si>
    <t>2650</t>
  </si>
  <si>
    <t>Прочие субсидии бюджетам муниципальных районов (на выполнение требований федеральных стандартов спортивной подготовки)</t>
  </si>
  <si>
    <t>Администрация Богучанского сельского совета</t>
  </si>
  <si>
    <t>Администрация поселка Октябрьский</t>
  </si>
  <si>
    <t>ППМИ</t>
  </si>
  <si>
    <t>7745</t>
  </si>
  <si>
    <t>за счет средств краевого бюджета</t>
  </si>
  <si>
    <t xml:space="preserve">дороги  </t>
  </si>
  <si>
    <t>Средства на реализацию инвестиционных проектов субъектами малого и среднего предпринимательства в приоритетных отраслях,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</si>
  <si>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08100S6610</t>
  </si>
  <si>
    <t>Мероприятия по содержанию и транспортировке контейнерного оборудования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</si>
  <si>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0210080050</t>
  </si>
  <si>
    <t>Расходы на поддержку деятельности муниципальных молодежных центров в рамках подпрограммы "Патриотическое воспитание молодежи Богучанского района" муниципальной программы "Молодежь Приангарья"</t>
  </si>
  <si>
    <t>06200S4560</t>
  </si>
  <si>
    <t>Расходы на поддержку деятельности муниципальных молодежных центров в рамках подпрограммы "Профилактика правонарушений среди молодежи в Богучанском районе" муниципальной программы "Молодежь Приангарья"</t>
  </si>
  <si>
    <t>06500S4560</t>
  </si>
  <si>
    <t>7661</t>
  </si>
  <si>
    <t>Прочие субсидии бюджетам муниципальных районов (на реализацию инвестиционных проектов субъектами малого и среднего предпринимательства в приоритетных отраслях)</t>
  </si>
  <si>
    <t>7437</t>
  </si>
  <si>
    <t>Прочие субсидии бюджетам муниципальных районов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t>
  </si>
  <si>
    <t>7666</t>
  </si>
  <si>
    <t>Прочие межбюджетные трансферты, передаваемые бюджетам муниципальных районов (на благоустройство кладбищ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t>
  </si>
  <si>
    <t>7668</t>
  </si>
  <si>
    <t>Прочие субсидии бюджетам муниципальных районов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t>
  </si>
  <si>
    <t>7398</t>
  </si>
  <si>
    <t>7559</t>
  </si>
  <si>
    <t>Прочие субсидии бюджетам муниципальных районов (на проведение мероприятий по обеспечению антитеррористической защищенности объектов образования)</t>
  </si>
  <si>
    <t>7463</t>
  </si>
  <si>
    <t xml:space="preserve">Прочие межбюджетные трансферты, передаваемые бюджетам муниципальных районов (на организацию (строительство) мест (площадок) накопления отходов потребления и приобретение контейнерного оборудования) </t>
  </si>
  <si>
    <t>02995</t>
  </si>
  <si>
    <t>02990</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</si>
  <si>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</si>
  <si>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</si>
  <si>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</si>
  <si>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межбюджетные трансферты на осуществление полномочий по: 
утверждение технических заданий на разработку  и согласование инвестиционных программ;
контролю за готовностью теплоснабжающих организаций, теплосетевых организаций к отопительному периоду;
разработке и утверждению подпрограммы  по энергосбережению и повышению энергетической эффективности ;
организации обеспечения надежного теплоснабжения потребителей, водоснабжения населения;
согласование вывода источников тепловой энергии, топловых сетей, объектов централизованных систем горячего водоснабжения, холодного водоотведения в ремонт и из эксплуатации;
разработке и утверждению  краткосрочных планов капитального ремонта общего имущества многоквартирных домов; 
распределение средств субсидий на финансирование затрат теплоснаюжающих и энергосбытовых организаций;
капитальному ремонту, реконструкции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приобретение технологического оборудования , спецтехники для обеспечения функционирования  систем теплоснабжения, электроснабжения, водоотведения и очиски сточных вод</t>
  </si>
  <si>
    <t>Субсидии в целях возмещения недополученных доходов организациям, предоставляющим на территории Богучанского района услуги на подвоз воды по тарифам, не обеспечивающим возмещение издержек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</si>
  <si>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0320080010</t>
  </si>
  <si>
    <t>1011</t>
  </si>
  <si>
    <t xml:space="preserve">Прочие межбюджетные трансферты, передаваемые бюджетам муниципальных районов (Резервный фонд Правительства Красноярского края  в рамках непрограммных расходов отдельных органов исполнительной власти) </t>
  </si>
  <si>
    <t xml:space="preserve"> рег вып (1034)</t>
  </si>
  <si>
    <t>Иные межбюджетные трансферты бюджетам поселений Богучанского района на финансовое обеспечение (возмещение) расходных обязательств муниципальных образований, связанных с увеличением с 1 июня 2022 года региональных выплат в 2022 году</t>
  </si>
  <si>
    <t>Субсидии энергоснабжающим организациям на компенсацию сверхнормативных расходов на топливо (возмещение затрат), осуществляющим производство и (или) реализацию электрической энергии, вырабатываемой дизельными электростанциями на территории Богучанского района,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</si>
  <si>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0320080020</t>
  </si>
  <si>
    <t>7840</t>
  </si>
  <si>
    <t>2025 год</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</si>
  <si>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</si>
  <si>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09040</t>
  </si>
  <si>
    <t>09045</t>
  </si>
  <si>
    <t>006</t>
  </si>
  <si>
    <t>439</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</si>
  <si>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</si>
  <si>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01130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</si>
  <si>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</si>
  <si>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01133</t>
  </si>
  <si>
    <t>188</t>
  </si>
  <si>
    <t>Подпрограмма "Осуществление градостроительной деятельности в Богучанском районе"</t>
  </si>
  <si>
    <t>1040000000</t>
  </si>
  <si>
    <t>Отдельные мероприятия в рамках подпрограммы "Осуществление градостроительной деятельности в Богучанском районе" муниципальной программы "Обеспечение доступным и комфортным жильем граждан Богучанского района"</t>
  </si>
  <si>
    <t>1040080000</t>
  </si>
  <si>
    <t>Подпрограмма "Улучшение жилищных условий отдельных категорий граждан Богучанского района"</t>
  </si>
  <si>
    <t>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"Улучшение жилищных условий отдельных категорий граждан Богучанского района" муниципальной программы "Обеспечение доступным и комфортным жильем граждан Богучанского района"</t>
  </si>
  <si>
    <t>1050075870</t>
  </si>
  <si>
    <t>Отдельные мероприятия в рамках подпрограммы "Улучшение жилищных условий отдельных категорий граждан Богучанского района" муниципальной программы "Обеспечение доступным и комфортным жильем граждан Богучанского района"</t>
  </si>
  <si>
    <t>Премии и гранты</t>
  </si>
  <si>
    <t>350</t>
  </si>
  <si>
    <t xml:space="preserve"> 2024 год</t>
  </si>
  <si>
    <t xml:space="preserve"> на 2025 год всего, в том числе:</t>
  </si>
  <si>
    <t xml:space="preserve"> на 2024 год всего, в том числе:</t>
  </si>
  <si>
    <t>на 2025 год всего, в том числе:</t>
  </si>
  <si>
    <t xml:space="preserve">Решение районного Совета депутатов от 16.03.2017г. № 14/1-98 «Об утверждении Порядка назначения  перерасчета размера  и выплаты  пенсии за выслугу лет  лицам замещавшим должности   муниципальной службы в муниципальном образовании Богучанский район, и порядка  ведения сводного  реестра  лиц,  являющихся получателями пенсии за выслугу лет выплачиваемой  за счет средств  районного бюджета" 
</t>
  </si>
  <si>
    <t>Дотации бюджетам муниципальных районов на выравнивание бюджетной обеспеченности из бюджета субъекта Российской Федерации</t>
  </si>
  <si>
    <t>Субсидии бюджетам бюджетной системы Российской Федерации (межбюджетные субсидии)</t>
  </si>
  <si>
    <t>Субсидии бюджетам на поддержку отрасли культуры</t>
  </si>
  <si>
    <t>Субвенции бюджетам муниципальных районов на выполнение передаваемых полномочий субъектов Российской Федерации ( по организации мероприятий при осуществлении деятельности по обращению с животными без владельцев)</t>
  </si>
  <si>
    <t>ДОХОДЫ ОТ ОКАЗАНИЯ ПЛАТНЫХ УСЛУГ И КОМПЕНСАЦИИ ЗАТРАТ ГОСУДАРСТВА</t>
  </si>
  <si>
    <t>Расходы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</si>
  <si>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04200S4121</t>
  </si>
  <si>
    <t>Подпрограмма "Развитие малых форм хозяйствования и сельскохозяйственной кооперации"</t>
  </si>
  <si>
    <t>Отдельные мероприятия в рамках подпрограммы "Развитие малых форм хозяйствования и сельскохозяйственной кооперации" муниципальной программы "Развитие сельского хозяйства в Богучанском районе"</t>
  </si>
  <si>
    <t>Подпрограмма "Комплексное развитие сельских территорий"</t>
  </si>
  <si>
    <t>Расходы на проведение работ по уничтожению сорняков дикорастущей конопли в рамках подпрограммы "Комплексное развитие сельских территорий" муниципальной программы "Развитие сельского хозяйства в Богучанском районе"</t>
  </si>
  <si>
    <t>Закупка товаров, работ и услуг в целях капитального ремонта государственного (муниципального) имущества</t>
  </si>
  <si>
    <t>Выполнение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подпрограммы "Государственная поддержка детей-сирот, расширение практики применения семейных форм воспитания" муниципальной программы "Развитие образования Богучанского района"</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</si>
  <si>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</si>
  <si>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25172</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</si>
  <si>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</si>
  <si>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Прочие субсидии бюджетам муниципальных районов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</si>
  <si>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1521</t>
  </si>
  <si>
    <t>5299</t>
  </si>
  <si>
    <t xml:space="preserve">Прочие межбюджетные трансферты, передаваемые бюджетам муниципальных районов ( на обустройство и восстановление воинских захоронений)  </t>
  </si>
  <si>
    <t>9012</t>
  </si>
  <si>
    <t>9911</t>
  </si>
  <si>
    <t>9912</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</si>
  <si>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 (за счет средств регионального бюджета)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</si>
  <si>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за счет краевого бюджета)</t>
  </si>
  <si>
    <t>захоронени воинские</t>
  </si>
  <si>
    <t>Иные межбюджетные трансферты бюджетам поселений Богучанского района на обустройство и восстановление воинских захоронений на 2023 год</t>
  </si>
  <si>
    <t xml:space="preserve"> кр рег</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</si>
  <si>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</si>
  <si>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011E151720</t>
  </si>
  <si>
    <t>ОБСЛУЖИВАНИЕ ГОСУДАРСТВЕННОГО (МУНИЦИПАЛЬНОГО) ДОЛГА</t>
  </si>
  <si>
    <t>1300</t>
  </si>
  <si>
    <t>Обслуживание государственного (муниципального) внутреннего долга</t>
  </si>
  <si>
    <t>1301</t>
  </si>
  <si>
    <t>Обслуживание государственного (муниципального) долга</t>
  </si>
  <si>
    <t>700</t>
  </si>
  <si>
    <t>Обслуживание муниципального долга</t>
  </si>
  <si>
    <t>730</t>
  </si>
  <si>
    <t>Оплата жилищно-коммунальных услуг за исключением электроэнергии (отдельные мероприятия) в рамках непрограммных расходов органов местного самоуправления</t>
  </si>
  <si>
    <t>909008Г000</t>
  </si>
  <si>
    <t>011Е151720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</si>
  <si>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</si>
  <si>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45179</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</si>
  <si>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</si>
  <si>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0853</t>
  </si>
  <si>
    <t>Прочие межбюджетные трансферты, передаваемые бюджетам муниципальных районов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t>
  </si>
  <si>
    <t>7475</t>
  </si>
  <si>
    <t>Прочие субсидии бюджетам муниципальных районов (на обеспечение деятельности муниципальных архивов)</t>
  </si>
  <si>
    <t>Иные межбюджетные трансферты бюджетам сельских поселений Богучанского района из районного бюджета на осуществление расходов, направленных на реализацию мероприятий по поддержке местных инициатив на 2023 год</t>
  </si>
  <si>
    <t>7486</t>
  </si>
  <si>
    <t>Прочие субсидии бюджетам муниципальных районов  (на оснащение музыкальными инструментами детских школ искусств)</t>
  </si>
  <si>
    <t>7476</t>
  </si>
  <si>
    <t>Прочие субсидии бюджетам муниципальных районов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ремеслам)</t>
  </si>
  <si>
    <t xml:space="preserve">Иные межбюджетные трансферты бюджетам поселений Богучанского района за содействие развитию налогового потенциала   на 2023 год </t>
  </si>
  <si>
    <t>На государственную поддержку отрасли культуры (модернизация библиотек в части комплектования книжных фондов) в рамках подпрограммы "Культурное наследие" муниципальной программы Богучанского района "Развитие культуры"</t>
  </si>
  <si>
    <t>05100L5190</t>
  </si>
  <si>
    <t>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</si>
  <si>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Прочие межбюджетные трансферты, передаваемые бюджетам муниципальных районов (на реализацию проектов по решению вопросов местного значения, осуществляемых непосредственно населением на территории населенного пункта)</t>
  </si>
  <si>
    <t>7749</t>
  </si>
  <si>
    <t xml:space="preserve">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   на 2023 год </t>
  </si>
  <si>
    <t xml:space="preserve">Иные межбюджетные трансферты бюджетам муниципальных образований на благоустройство кладбищ,   на 2023 год </t>
  </si>
  <si>
    <t>7470</t>
  </si>
  <si>
    <t>Прочие субсидии бюджетам муниципальных районов (на создание условий для предоставления горячего питания обучающимся общеобразовательных организаций)</t>
  </si>
  <si>
    <t>в том числе</t>
  </si>
  <si>
    <t>кладбищ</t>
  </si>
  <si>
    <t>межбюджетные трансферты на осуществление полномочий поселений по созданию условий для организации досуга и обеспечение жителей поселения услугами организаций культуры</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</si>
  <si>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</si>
  <si>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</si>
  <si>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Прочие межбюджетные трансферты, передаваемые бюджетам муниципальных районов (на софинансирования расходных обязательств, возникающих при реализации мероприятий по капитальному ремонту тепловых сетей)</t>
  </si>
  <si>
    <t>9711</t>
  </si>
  <si>
    <t>0350097110</t>
  </si>
  <si>
    <t>Субсидии юридическим лицам на осуществление капитальных вложений в объекты недвижимого имущества</t>
  </si>
  <si>
    <t>815</t>
  </si>
  <si>
    <t>Субсидия акционерному обществу "Красноярская региональная энергетическая компания" на софинансирование расходных обязательств, возникающих при реализации мероприятий по капитальному ремонту тепловых сетей,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</si>
  <si>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7505</t>
  </si>
  <si>
    <t>Прочие субсидии бюджетам муниципальных районов (на подготовку описаний местоположения границ населенных пунктов и территориальных зон по Красноярскому краю)</t>
  </si>
  <si>
    <t>2025-2026</t>
  </si>
  <si>
    <t>2026 год</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</si>
  <si>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</si>
  <si>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02130</t>
  </si>
  <si>
    <t>Прочие субсидии бюджетам муниципальных районов (на приведение зданий и сооружений общеобразовательных организаций в соответствие с требованиями законодательства)</t>
  </si>
  <si>
    <t>7582</t>
  </si>
  <si>
    <t>Субвенции бюджетам муниципальных районов на выполнение передаваемых полномочий субъектов Российской Федерации (на осуществление отдельных государственных полномочий в области охраны труда по государственному управлению охраной труда)</t>
  </si>
  <si>
    <t xml:space="preserve"> 2025 год</t>
  </si>
  <si>
    <t>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плановый период 2025-2026 годов</t>
  </si>
  <si>
    <t>на 2026 год всего, в том числе:</t>
  </si>
  <si>
    <t xml:space="preserve"> на 2026 год всего, в том числе:</t>
  </si>
  <si>
    <t>Субвенции на осуществление органами местного самоуправления поселений Богучанского района государственных полномочий по созданию и обеспечению деятельности административных комиссий  на 2024 год  и плановый период 2025-2026 годов</t>
  </si>
  <si>
    <t>Субвенции на осуществление органами местного самоуправления поселений Богучанского района государственных полномочий по первичному воинскому учету на территориях, где отсутствуют военные комиссариаты  на 2024 год и плановый период 2025 год</t>
  </si>
  <si>
    <t xml:space="preserve">Иные межбюджетные трансферты бюджетам поселений Богучанского района из районного бюджета на реализацию мероприятий по трудовому воспитанию несовершеннолетних  граждан в возрасте от 14 до 18 лет на территории Богучанского района  на 2024 год и плановый период 2025-2026 годов </t>
  </si>
  <si>
    <t>Иные  межбюджетные  трансферты  бюджетам поселений Богучанского района из районного бюджета на содержание автомобильных дорог общего пользования местного значения за счет средств дорожного фонда Богучанского района  на 2024 год и плановый период 2025-2026 годов</t>
  </si>
  <si>
    <t xml:space="preserve">Иные межбюджетные трансферты бюджетам поселений Богучанского района из районного бюджета на содержание автомобильных дорог общего пользования местного значения за счет средств дорожного фонда Богучанского района  на 2024 год </t>
  </si>
  <si>
    <t>Иные межбюджетные трансферты бюджетам поселений Богучанского района на частичную компенсацию расходов на повышение оплаты труда отдельным категориям работников бюджетной сферы Богучанского района на 2024 год</t>
  </si>
  <si>
    <t>Иные межбюджетные трансферты   бюджетам поселений Богучанского района из районного бюджета на обеспечение первичных мер пожарной безопасности на  2024 год и плановый период 2025-2026 годов</t>
  </si>
  <si>
    <t xml:space="preserve">проведения акарицидных обработок наиболее посещаемых населением участков территории природных очагов клещевых инфекций на 2024 год </t>
  </si>
  <si>
    <t>Ведомственная 24 год</t>
  </si>
  <si>
    <t>Ведомственная 25-26 год</t>
  </si>
  <si>
    <t>Функц разрез 24 год</t>
  </si>
  <si>
    <t>Функц разрез 25-26 год</t>
  </si>
  <si>
    <t>ЦСР 24 год</t>
  </si>
  <si>
    <t>ЦСР 25-26 год</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</si>
  <si>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</si>
  <si>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зачисляемый в бюджеты бюджетной системы Российской Федерации по соответствующим ставкам</t>
  </si>
  <si>
    <t>Топливно-энергетический комплекс</t>
  </si>
  <si>
    <t>Спорт высших достижений</t>
  </si>
  <si>
    <t>Условно- утвержденные расходы</t>
  </si>
  <si>
    <t>Выполнение государственных полномочий в области охраны труда по государственному управлению охраной труда в рамках непрограммных расходов органов местного самоуправления</t>
  </si>
  <si>
    <t>8020076850</t>
  </si>
  <si>
    <t>Выполнение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непрограммных расходов органов местного самоуправления</t>
  </si>
  <si>
    <t>0402</t>
  </si>
  <si>
    <t>Выполнение отдельных государственных полномочий по осуществлению мониторинга состояния и развития лесной промышленности в рамках непрограммных расходов органов местного самоуправления</t>
  </si>
  <si>
    <t>Субсидии в целях возмещения экономически обоснованных убытков перевозчикам, осуществляющим оказание услуги "Социальное такси" на территории Богучанского района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</si>
  <si>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0920080010</t>
  </si>
  <si>
    <t>Предоставление субсидий бюджетным учреждениям на приобретение основных средств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</si>
  <si>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07100Ф0000</t>
  </si>
  <si>
    <t>Приобретение товаров, работ и услуг в пользу граждан в целях их социального обеспечения</t>
  </si>
  <si>
    <t>323</t>
  </si>
  <si>
    <t>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</si>
  <si>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01100S5820</t>
  </si>
  <si>
    <t>1103</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</si>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</sst>
</file>

<file path=xl/styles.xml><?xml version="1.0" encoding="utf-8"?>
<styleSheet xmlns="http://schemas.openxmlformats.org/spreadsheetml/2006/main">
  <numFmts count="14">
    <numFmt numFmtId="43" formatCode="_-* #,##0.00\ _₽_-;\-* #,##0.00\ _₽_-;_-* &quot;-&quot;??\ _₽_-;_-@_-"/>
    <numFmt numFmtId="164" formatCode="_-* #,##0_р_._-;\-* #,##0_р_._-;_-* &quot;-&quot;_р_._-;_-@_-"/>
    <numFmt numFmtId="165" formatCode="_-* #,##0.00_р_._-;\-* #,##0.00_р_._-;_-* &quot;-&quot;??_р_._-;_-@_-"/>
    <numFmt numFmtId="166" formatCode="#,##0;[Red]\-#,##0;&quot;-&quot;"/>
    <numFmt numFmtId="167" formatCode="#,##0.00;[Red]\-#,##0.00;&quot;-&quot;"/>
    <numFmt numFmtId="168" formatCode="#,##0.0"/>
    <numFmt numFmtId="169" formatCode="#,##0.00_ ;[Red]\-#,##0.00\ "/>
    <numFmt numFmtId="170" formatCode="\О\б\щ\и\й"/>
    <numFmt numFmtId="171" formatCode="#,##0.00_ ;\-#,##0.00\ "/>
    <numFmt numFmtId="172" formatCode="?"/>
    <numFmt numFmtId="173" formatCode="000000"/>
    <numFmt numFmtId="174" formatCode="#,##0_ ;[Red]\-#,##0\ "/>
    <numFmt numFmtId="175" formatCode="_-* #,##0.00_$_-;\-* #,##0.00_$_-;_-* &quot;-&quot;??_$_-;_-@_-"/>
    <numFmt numFmtId="176" formatCode="0.0"/>
  </numFmts>
  <fonts count="65">
    <font>
      <sz val="10"/>
      <name val="Arial Cyr"/>
      <charset val="204"/>
    </font>
    <font>
      <sz val="10"/>
      <name val="Arial Cyr"/>
      <charset val="204"/>
    </font>
    <font>
      <sz val="10"/>
      <name val="Arial Cyr"/>
      <charset val="204"/>
    </font>
    <font>
      <sz val="8"/>
      <name val="Arial Cyr"/>
      <charset val="204"/>
    </font>
    <font>
      <u/>
      <sz val="10"/>
      <name val="Arial Cyr"/>
      <charset val="204"/>
    </font>
    <font>
      <sz val="10"/>
      <name val="Arial"/>
      <family val="2"/>
      <charset val="204"/>
    </font>
    <font>
      <sz val="9"/>
      <name val="Arial"/>
      <family val="2"/>
      <charset val="204"/>
    </font>
    <font>
      <sz val="11"/>
      <color indexed="8"/>
      <name val="Arial"/>
      <family val="2"/>
      <charset val="204"/>
    </font>
    <font>
      <b/>
      <sz val="10"/>
      <name val="Arial"/>
      <family val="2"/>
      <charset val="204"/>
    </font>
    <font>
      <b/>
      <sz val="11"/>
      <name val="Arial"/>
      <family val="2"/>
      <charset val="204"/>
    </font>
    <font>
      <sz val="11"/>
      <name val="Arial"/>
      <family val="2"/>
      <charset val="204"/>
    </font>
    <font>
      <sz val="10"/>
      <color indexed="10"/>
      <name val="Arial"/>
      <family val="2"/>
      <charset val="204"/>
    </font>
    <font>
      <sz val="14"/>
      <name val="Arial"/>
      <family val="2"/>
      <charset val="204"/>
    </font>
    <font>
      <sz val="12"/>
      <name val="Arial"/>
      <family val="2"/>
      <charset val="204"/>
    </font>
    <font>
      <b/>
      <sz val="12"/>
      <name val="Arial"/>
      <family val="2"/>
      <charset val="204"/>
    </font>
    <font>
      <b/>
      <sz val="16"/>
      <name val="Arial"/>
      <family val="2"/>
      <charset val="204"/>
    </font>
    <font>
      <sz val="16"/>
      <name val="Arial"/>
      <family val="2"/>
      <charset val="204"/>
    </font>
    <font>
      <sz val="11"/>
      <color theme="1"/>
      <name val="Calibri"/>
      <family val="2"/>
    </font>
    <font>
      <sz val="8"/>
      <color theme="1"/>
      <name val="Calibri"/>
      <family val="2"/>
    </font>
    <font>
      <sz val="11"/>
      <color theme="1"/>
      <name val="Arial"/>
      <family val="2"/>
      <charset val="204"/>
    </font>
    <font>
      <sz val="10"/>
      <color theme="8" tint="0.39997558519241921"/>
      <name val="Arial"/>
      <family val="2"/>
      <charset val="204"/>
    </font>
    <font>
      <sz val="10"/>
      <color rgb="FFFF0000"/>
      <name val="Arial"/>
      <family val="2"/>
      <charset val="204"/>
    </font>
    <font>
      <sz val="11"/>
      <color rgb="FFFF0000"/>
      <name val="Arial"/>
      <family val="2"/>
      <charset val="204"/>
    </font>
    <font>
      <sz val="10"/>
      <color indexed="8"/>
      <name val="Arial"/>
      <family val="2"/>
      <charset val="204"/>
    </font>
    <font>
      <sz val="9"/>
      <color indexed="8"/>
      <name val="Arial"/>
      <family val="2"/>
      <charset val="204"/>
    </font>
    <font>
      <sz val="10"/>
      <name val="Times New Roman"/>
      <family val="1"/>
      <charset val="204"/>
    </font>
    <font>
      <b/>
      <sz val="11"/>
      <name val="Times New Roman"/>
      <family val="1"/>
      <charset val="204"/>
    </font>
    <font>
      <sz val="11"/>
      <color theme="1"/>
      <name val="Times New Roman"/>
      <family val="1"/>
      <charset val="204"/>
    </font>
    <font>
      <sz val="11"/>
      <name val="Times New Roman"/>
      <family val="1"/>
      <charset val="204"/>
    </font>
    <font>
      <sz val="11"/>
      <name val="Calibri"/>
      <family val="2"/>
      <charset val="204"/>
      <scheme val="minor"/>
    </font>
    <font>
      <sz val="10"/>
      <name val="Helv"/>
      <charset val="204"/>
    </font>
    <font>
      <b/>
      <i/>
      <sz val="8"/>
      <name val="Arial"/>
      <family val="2"/>
      <charset val="204"/>
    </font>
    <font>
      <sz val="8"/>
      <name val="Arial"/>
      <family val="2"/>
      <charset val="204"/>
    </font>
    <font>
      <sz val="10"/>
      <color theme="1"/>
      <name val="Arial"/>
      <family val="2"/>
      <charset val="204"/>
    </font>
    <font>
      <sz val="12"/>
      <color rgb="FF000000"/>
      <name val="Arial"/>
      <family val="2"/>
      <charset val="204"/>
    </font>
    <font>
      <sz val="10"/>
      <color rgb="FF000000"/>
      <name val="Arial"/>
      <family val="2"/>
      <charset val="204"/>
    </font>
    <font>
      <sz val="11"/>
      <name val="Arial Cyr"/>
      <charset val="204"/>
    </font>
    <font>
      <sz val="9.5"/>
      <name val="Times New Roman"/>
      <family val="1"/>
      <charset val="204"/>
    </font>
    <font>
      <b/>
      <sz val="12"/>
      <color rgb="FF000000"/>
      <name val="Times New Roman"/>
      <family val="1"/>
      <charset val="204"/>
    </font>
    <font>
      <sz val="11"/>
      <color rgb="FF000000"/>
      <name val="Times New Roman"/>
      <family val="1"/>
      <charset val="204"/>
    </font>
    <font>
      <b/>
      <sz val="10"/>
      <name val="Arial Cyr"/>
      <charset val="204"/>
    </font>
    <font>
      <sz val="10"/>
      <name val="Arial"/>
      <family val="2"/>
      <charset val="204"/>
    </font>
    <font>
      <sz val="10"/>
      <name val="Arial"/>
      <family val="2"/>
      <charset val="204"/>
    </font>
    <font>
      <sz val="10"/>
      <name val="Arial"/>
      <family val="2"/>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sz val="11"/>
      <color indexed="1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theme="3"/>
      <name val="Calibri"/>
      <family val="2"/>
      <charset val="204"/>
    </font>
    <font>
      <b/>
      <sz val="13"/>
      <color theme="3"/>
      <name val="Calibri"/>
      <family val="2"/>
      <charset val="204"/>
    </font>
    <font>
      <b/>
      <sz val="11"/>
      <color theme="3"/>
      <name val="Calibri"/>
      <family val="2"/>
      <charset val="204"/>
    </font>
    <font>
      <sz val="18"/>
      <color theme="3"/>
      <name val="Calibri Light"/>
      <family val="2"/>
      <charset val="204"/>
    </font>
    <font>
      <sz val="11"/>
      <color rgb="FF9C6500"/>
      <name val="Calibri"/>
      <family val="2"/>
      <charset val="204"/>
    </font>
    <font>
      <sz val="11"/>
      <color rgb="FF9C0006"/>
      <name val="Calibri"/>
      <family val="2"/>
      <charset val="204"/>
    </font>
    <font>
      <i/>
      <sz val="11"/>
      <color rgb="FF7F7F7F"/>
      <name val="Calibri"/>
      <family val="2"/>
      <charset val="204"/>
    </font>
    <font>
      <sz val="11"/>
      <color rgb="FFFA7D00"/>
      <name val="Calibri"/>
      <family val="2"/>
      <charset val="204"/>
    </font>
    <font>
      <sz val="11"/>
      <color rgb="FF006100"/>
      <name val="Calibri"/>
      <family val="2"/>
      <charset val="204"/>
    </font>
    <font>
      <sz val="12"/>
      <color rgb="FFFF0000"/>
      <name val="Arial"/>
      <family val="2"/>
      <charset val="204"/>
    </font>
    <font>
      <sz val="11"/>
      <name val="Calibri"/>
      <family val="2"/>
      <charset val="204"/>
    </font>
    <font>
      <sz val="10"/>
      <color theme="4" tint="0.39997558519241921"/>
      <name val="Arial"/>
      <family val="2"/>
      <charset val="204"/>
    </font>
    <font>
      <sz val="7"/>
      <name val="Arial"/>
      <family val="2"/>
      <charset val="20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rgb="FF000000"/>
      </left>
      <right/>
      <top style="thin">
        <color rgb="FF000000"/>
      </top>
      <bottom style="thin">
        <color rgb="FF000000"/>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thin">
        <color indexed="64"/>
      </left>
      <right/>
      <top/>
      <bottom/>
      <diagonal/>
    </border>
    <border>
      <left style="thin">
        <color indexed="8"/>
      </left>
      <right style="thin">
        <color indexed="8"/>
      </right>
      <top style="thin">
        <color indexed="8"/>
      </top>
      <bottom/>
      <diagonal/>
    </border>
  </borders>
  <cellStyleXfs count="70">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0" fontId="1" fillId="0" borderId="0"/>
    <xf numFmtId="0" fontId="30" fillId="0" borderId="0"/>
    <xf numFmtId="0" fontId="5" fillId="0" borderId="0"/>
    <xf numFmtId="0" fontId="41" fillId="0" borderId="0"/>
    <xf numFmtId="0" fontId="42" fillId="0" borderId="0"/>
    <xf numFmtId="0" fontId="43" fillId="0" borderId="0">
      <alignment vertical="center"/>
    </xf>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5" fillId="4"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9" fillId="9" borderId="16" applyNumberFormat="0" applyAlignment="0" applyProtection="0"/>
    <xf numFmtId="0" fontId="50" fillId="32" borderId="17" applyNumberFormat="0" applyAlignment="0" applyProtection="0"/>
    <xf numFmtId="0" fontId="51" fillId="32" borderId="16" applyNumberFormat="0" applyAlignment="0" applyProtection="0"/>
    <xf numFmtId="0" fontId="52" fillId="0" borderId="14" applyNumberFormat="0" applyFill="0" applyAlignment="0" applyProtection="0"/>
    <xf numFmtId="0" fontId="53" fillId="0" borderId="22" applyNumberFormat="0" applyFill="0" applyAlignment="0" applyProtection="0"/>
    <xf numFmtId="0" fontId="54" fillId="0" borderId="15" applyNumberFormat="0" applyFill="0" applyAlignment="0" applyProtection="0"/>
    <xf numFmtId="0" fontId="54" fillId="0" borderId="0" applyNumberFormat="0" applyFill="0" applyBorder="0" applyAlignment="0" applyProtection="0"/>
    <xf numFmtId="0" fontId="46" fillId="0" borderId="21" applyNumberFormat="0" applyFill="0" applyAlignment="0" applyProtection="0"/>
    <xf numFmtId="0" fontId="47" fillId="33" borderId="19" applyNumberFormat="0" applyAlignment="0" applyProtection="0"/>
    <xf numFmtId="0" fontId="55" fillId="0" borderId="0" applyNumberFormat="0" applyFill="0" applyBorder="0" applyAlignment="0" applyProtection="0"/>
    <xf numFmtId="0" fontId="56" fillId="34" borderId="0" applyNumberFormat="0" applyBorder="0" applyAlignment="0" applyProtection="0"/>
    <xf numFmtId="0" fontId="57" fillId="35" borderId="0" applyNumberFormat="0" applyBorder="0" applyAlignment="0" applyProtection="0"/>
    <xf numFmtId="0" fontId="58" fillId="0" borderId="0" applyNumberFormat="0" applyFill="0" applyBorder="0" applyAlignment="0" applyProtection="0"/>
    <xf numFmtId="0" fontId="43" fillId="8" borderId="20" applyNumberFormat="0" applyFont="0" applyAlignment="0" applyProtection="0"/>
    <xf numFmtId="0" fontId="59" fillId="0" borderId="18" applyNumberFormat="0" applyFill="0" applyAlignment="0" applyProtection="0"/>
    <xf numFmtId="0" fontId="48" fillId="0" borderId="0" applyNumberFormat="0" applyFill="0" applyBorder="0" applyAlignment="0" applyProtection="0"/>
    <xf numFmtId="0" fontId="60" fillId="36" borderId="0" applyNumberFormat="0" applyBorder="0" applyAlignment="0" applyProtection="0"/>
    <xf numFmtId="0" fontId="5" fillId="0" borderId="0"/>
    <xf numFmtId="0" fontId="5" fillId="0" borderId="0"/>
  </cellStyleXfs>
  <cellXfs count="532">
    <xf numFmtId="0" fontId="0" fillId="0" borderId="0" xfId="0"/>
    <xf numFmtId="0" fontId="0" fillId="0" borderId="0" xfId="0" applyAlignment="1">
      <alignment horizontal="right"/>
    </xf>
    <xf numFmtId="49" fontId="0" fillId="0" borderId="0" xfId="0" applyNumberFormat="1" applyAlignment="1">
      <alignment horizontal="right"/>
    </xf>
    <xf numFmtId="0" fontId="5" fillId="0" borderId="0" xfId="0" applyFont="1"/>
    <xf numFmtId="0" fontId="5" fillId="0" borderId="0" xfId="0" applyFont="1" applyAlignment="1">
      <alignment horizontal="right"/>
    </xf>
    <xf numFmtId="0" fontId="5" fillId="0" borderId="1" xfId="0" applyFont="1" applyBorder="1"/>
    <xf numFmtId="0" fontId="5" fillId="0" borderId="1" xfId="0" applyFont="1" applyFill="1" applyBorder="1"/>
    <xf numFmtId="0" fontId="5" fillId="0" borderId="1" xfId="0" applyFont="1" applyFill="1" applyBorder="1" applyAlignment="1">
      <alignment wrapText="1"/>
    </xf>
    <xf numFmtId="49" fontId="5" fillId="0" borderId="0" xfId="0" applyNumberFormat="1" applyFont="1" applyAlignment="1">
      <alignment horizontal="right" vertical="center"/>
    </xf>
    <xf numFmtId="4" fontId="5" fillId="0" borderId="0" xfId="0" applyNumberFormat="1" applyFont="1"/>
    <xf numFmtId="0" fontId="19" fillId="0" borderId="2" xfId="2" applyFont="1" applyFill="1" applyBorder="1" applyAlignment="1">
      <alignment horizontal="left" wrapText="1"/>
    </xf>
    <xf numFmtId="0" fontId="8" fillId="0" borderId="0" xfId="0" applyFont="1"/>
    <xf numFmtId="0" fontId="10" fillId="0" borderId="2" xfId="2" applyFont="1" applyFill="1" applyBorder="1" applyAlignment="1">
      <alignment horizontal="left" wrapText="1"/>
    </xf>
    <xf numFmtId="0" fontId="12" fillId="0" borderId="0" xfId="0" applyFont="1" applyAlignment="1">
      <alignment horizontal="right"/>
    </xf>
    <xf numFmtId="0" fontId="10" fillId="0" borderId="1" xfId="0" applyFont="1" applyBorder="1" applyAlignment="1">
      <alignment horizontal="center" vertical="top" wrapText="1"/>
    </xf>
    <xf numFmtId="0" fontId="5" fillId="0" borderId="0" xfId="0" applyFont="1" applyAlignment="1">
      <alignment horizontal="center"/>
    </xf>
    <xf numFmtId="0" fontId="10" fillId="0" borderId="1" xfId="0" applyFont="1" applyBorder="1" applyAlignment="1">
      <alignment vertical="top" wrapText="1"/>
    </xf>
    <xf numFmtId="4" fontId="10" fillId="0" borderId="1" xfId="0" applyNumberFormat="1" applyFont="1" applyBorder="1" applyAlignment="1">
      <alignment horizontal="right" vertical="top" wrapText="1"/>
    </xf>
    <xf numFmtId="0" fontId="13" fillId="0" borderId="0" xfId="0" applyFont="1"/>
    <xf numFmtId="165" fontId="5" fillId="0" borderId="0" xfId="17" applyFont="1"/>
    <xf numFmtId="49" fontId="10" fillId="0" borderId="0" xfId="0" applyNumberFormat="1" applyFont="1" applyBorder="1" applyAlignment="1">
      <alignment horizontal="center" vertical="top" wrapText="1"/>
    </xf>
    <xf numFmtId="49" fontId="9" fillId="0" borderId="0" xfId="0" applyNumberFormat="1" applyFont="1" applyAlignment="1">
      <alignment horizontal="left" vertical="top"/>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0" fontId="19" fillId="0" borderId="2" xfId="7" applyFont="1" applyFill="1" applyBorder="1" applyAlignment="1">
      <alignment horizontal="left" wrapText="1"/>
    </xf>
    <xf numFmtId="167" fontId="19" fillId="0" borderId="2" xfId="3" applyNumberFormat="1" applyFont="1" applyFill="1" applyBorder="1"/>
    <xf numFmtId="49" fontId="10" fillId="0" borderId="0" xfId="0" applyNumberFormat="1" applyFont="1" applyAlignment="1">
      <alignment horizontal="right" vertical="top"/>
    </xf>
    <xf numFmtId="170" fontId="9" fillId="0" borderId="1" xfId="0" applyNumberFormat="1" applyFont="1" applyBorder="1" applyAlignment="1">
      <alignment horizontal="left" wrapText="1"/>
    </xf>
    <xf numFmtId="4" fontId="9" fillId="0" borderId="1" xfId="0" applyNumberFormat="1" applyFont="1" applyBorder="1" applyAlignment="1">
      <alignment horizontal="right"/>
    </xf>
    <xf numFmtId="49" fontId="9" fillId="0" borderId="0" xfId="0" applyNumberFormat="1" applyFont="1" applyAlignment="1">
      <alignment horizontal="right"/>
    </xf>
    <xf numFmtId="170" fontId="10" fillId="0" borderId="0" xfId="0" applyNumberFormat="1" applyFont="1" applyAlignment="1">
      <alignment horizontal="left" vertical="top" wrapText="1"/>
    </xf>
    <xf numFmtId="4" fontId="10" fillId="0" borderId="0" xfId="0" applyNumberFormat="1" applyFont="1" applyAlignment="1">
      <alignment horizontal="right" vertical="top"/>
    </xf>
    <xf numFmtId="49" fontId="5" fillId="0" borderId="1" xfId="0" applyNumberFormat="1" applyFont="1" applyBorder="1" applyAlignment="1">
      <alignment horizontal="center" vertical="center" wrapText="1"/>
    </xf>
    <xf numFmtId="0" fontId="5" fillId="0" borderId="0" xfId="17" applyNumberFormat="1" applyFont="1"/>
    <xf numFmtId="49" fontId="9" fillId="0" borderId="1" xfId="0" applyNumberFormat="1" applyFont="1" applyBorder="1" applyAlignment="1">
      <alignment horizontal="center" vertical="center"/>
    </xf>
    <xf numFmtId="167" fontId="9" fillId="0" borderId="1" xfId="19" applyNumberFormat="1" applyFont="1" applyBorder="1" applyAlignment="1">
      <alignment horizontal="right" vertical="center"/>
    </xf>
    <xf numFmtId="0" fontId="19" fillId="0" borderId="2" xfId="6" applyFont="1" applyFill="1" applyBorder="1" applyAlignment="1">
      <alignment horizontal="left" wrapText="1"/>
    </xf>
    <xf numFmtId="171" fontId="11" fillId="0" borderId="0" xfId="17" applyNumberFormat="1" applyFont="1"/>
    <xf numFmtId="49" fontId="5" fillId="0" borderId="0" xfId="0" applyNumberFormat="1" applyFont="1"/>
    <xf numFmtId="0" fontId="7" fillId="0" borderId="2" xfId="7" applyFont="1" applyFill="1" applyBorder="1" applyAlignment="1">
      <alignment horizontal="left" wrapText="1"/>
    </xf>
    <xf numFmtId="0" fontId="10" fillId="0" borderId="1" xfId="0" applyFont="1" applyBorder="1" applyAlignment="1">
      <alignment horizontal="left" vertical="center" wrapText="1"/>
    </xf>
    <xf numFmtId="0" fontId="10" fillId="0" borderId="1" xfId="0" applyFont="1" applyBorder="1"/>
    <xf numFmtId="0" fontId="10" fillId="0" borderId="1" xfId="2" applyFont="1" applyFill="1" applyBorder="1" applyAlignment="1">
      <alignment horizontal="left" wrapText="1"/>
    </xf>
    <xf numFmtId="0" fontId="7" fillId="0" borderId="2" xfId="2" applyFont="1" applyFill="1" applyBorder="1" applyAlignment="1">
      <alignment horizontal="left" wrapText="1"/>
    </xf>
    <xf numFmtId="0" fontId="10" fillId="0" borderId="1" xfId="0" applyFont="1" applyBorder="1" applyAlignment="1">
      <alignment horizontal="justify" vertical="top" wrapText="1"/>
    </xf>
    <xf numFmtId="0" fontId="10" fillId="0" borderId="1" xfId="0" applyFont="1" applyBorder="1" applyAlignment="1">
      <alignment horizontal="left" vertical="top" wrapText="1"/>
    </xf>
    <xf numFmtId="49" fontId="7" fillId="0" borderId="1" xfId="1" applyNumberFormat="1" applyFont="1" applyFill="1" applyBorder="1" applyAlignment="1">
      <alignment vertical="center"/>
    </xf>
    <xf numFmtId="167" fontId="19" fillId="0" borderId="1" xfId="3" applyNumberFormat="1" applyFont="1" applyFill="1" applyBorder="1"/>
    <xf numFmtId="49" fontId="19" fillId="0" borderId="1" xfId="1" applyNumberFormat="1" applyFont="1" applyFill="1" applyBorder="1" applyAlignment="1">
      <alignment vertical="center"/>
    </xf>
    <xf numFmtId="49" fontId="9" fillId="0" borderId="1" xfId="0" applyNumberFormat="1" applyFont="1" applyBorder="1" applyAlignment="1">
      <alignment horizontal="right"/>
    </xf>
    <xf numFmtId="0" fontId="5" fillId="0" borderId="1" xfId="0" applyNumberFormat="1" applyFont="1" applyFill="1" applyBorder="1" applyAlignment="1">
      <alignment horizontal="left" vertical="top" wrapText="1"/>
    </xf>
    <xf numFmtId="0" fontId="5" fillId="0" borderId="1" xfId="0" applyFont="1" applyBorder="1" applyAlignment="1">
      <alignment wrapText="1"/>
    </xf>
    <xf numFmtId="0" fontId="5" fillId="0" borderId="0" xfId="0" applyFont="1" applyAlignment="1">
      <alignment wrapText="1"/>
    </xf>
    <xf numFmtId="168" fontId="15" fillId="0" borderId="0" xfId="0" applyNumberFormat="1" applyFont="1" applyFill="1" applyAlignment="1">
      <alignment horizontal="center" wrapText="1"/>
    </xf>
    <xf numFmtId="168" fontId="15" fillId="0" borderId="0" xfId="0" applyNumberFormat="1" applyFont="1" applyFill="1" applyAlignment="1">
      <alignment horizontal="center" vertical="top" wrapText="1"/>
    </xf>
    <xf numFmtId="0" fontId="16" fillId="0" borderId="0" xfId="0" applyFont="1" applyFill="1" applyAlignment="1">
      <alignment wrapText="1"/>
    </xf>
    <xf numFmtId="0" fontId="13" fillId="0" borderId="0" xfId="0" applyFont="1" applyFill="1" applyAlignment="1">
      <alignment horizontal="center" vertical="top" wrapText="1" shrinkToFit="1"/>
    </xf>
    <xf numFmtId="49" fontId="14" fillId="0" borderId="0" xfId="0" applyNumberFormat="1" applyFont="1" applyFill="1" applyBorder="1" applyAlignment="1">
      <alignment horizontal="center" wrapText="1" shrinkToFit="1"/>
    </xf>
    <xf numFmtId="49" fontId="14" fillId="0" borderId="0" xfId="0" applyNumberFormat="1" applyFont="1" applyFill="1" applyBorder="1" applyAlignment="1">
      <alignment horizontal="center" vertical="top" wrapText="1" shrinkToFit="1"/>
    </xf>
    <xf numFmtId="0" fontId="13" fillId="0" borderId="0" xfId="0" applyFont="1" applyFill="1" applyAlignment="1">
      <alignment horizontal="center" wrapText="1" shrinkToFit="1"/>
    </xf>
    <xf numFmtId="0" fontId="10" fillId="0" borderId="1" xfId="0" applyFont="1" applyFill="1" applyBorder="1" applyAlignment="1">
      <alignment horizontal="center" vertical="center" wrapText="1" shrinkToFit="1"/>
    </xf>
    <xf numFmtId="0" fontId="5" fillId="0" borderId="0" xfId="0" applyFont="1" applyFill="1" applyAlignment="1">
      <alignment horizontal="center" vertical="center" wrapText="1" shrinkToFit="1"/>
    </xf>
    <xf numFmtId="49" fontId="9" fillId="0" borderId="1" xfId="0" applyNumberFormat="1" applyFont="1" applyFill="1" applyBorder="1" applyAlignment="1">
      <alignment horizontal="center" vertical="top"/>
    </xf>
    <xf numFmtId="49" fontId="9" fillId="0" borderId="1" xfId="0" applyNumberFormat="1" applyFont="1" applyFill="1" applyBorder="1" applyAlignment="1">
      <alignment horizontal="center" vertical="top" wrapText="1" shrinkToFit="1"/>
    </xf>
    <xf numFmtId="49" fontId="9" fillId="0" borderId="1" xfId="0" applyNumberFormat="1" applyFont="1" applyFill="1" applyBorder="1" applyAlignment="1">
      <alignment horizontal="left" vertical="top" wrapText="1" shrinkToFit="1"/>
    </xf>
    <xf numFmtId="0" fontId="10" fillId="0" borderId="1" xfId="0" applyFont="1" applyFill="1" applyBorder="1" applyAlignment="1">
      <alignment horizontal="center" vertical="top" wrapText="1"/>
    </xf>
    <xf numFmtId="49" fontId="10" fillId="0" borderId="1" xfId="0" applyNumberFormat="1" applyFont="1" applyFill="1" applyBorder="1" applyAlignment="1">
      <alignment horizontal="center" vertical="top"/>
    </xf>
    <xf numFmtId="49" fontId="10" fillId="0" borderId="1" xfId="0" applyNumberFormat="1" applyFont="1" applyFill="1" applyBorder="1" applyAlignment="1">
      <alignment vertical="top"/>
    </xf>
    <xf numFmtId="0" fontId="10" fillId="0" borderId="1" xfId="0" applyNumberFormat="1" applyFont="1" applyBorder="1" applyAlignment="1">
      <alignment vertical="top" wrapText="1"/>
    </xf>
    <xf numFmtId="49" fontId="10" fillId="0" borderId="0" xfId="0" applyNumberFormat="1" applyFont="1" applyAlignment="1">
      <alignment vertical="top"/>
    </xf>
    <xf numFmtId="49" fontId="10" fillId="0" borderId="1" xfId="0" applyNumberFormat="1" applyFont="1" applyBorder="1" applyAlignment="1">
      <alignment vertical="top"/>
    </xf>
    <xf numFmtId="0" fontId="13" fillId="0" borderId="0" xfId="0" applyFont="1" applyFill="1" applyAlignment="1">
      <alignment horizontal="center" vertical="top" wrapText="1"/>
    </xf>
    <xf numFmtId="0" fontId="13" fillId="0" borderId="0" xfId="0" applyFont="1" applyFill="1" applyAlignment="1">
      <alignment vertical="top" wrapText="1"/>
    </xf>
    <xf numFmtId="0" fontId="13" fillId="0" borderId="0" xfId="0" applyFont="1" applyFill="1" applyAlignment="1">
      <alignment wrapText="1"/>
    </xf>
    <xf numFmtId="0" fontId="13" fillId="0" borderId="0" xfId="0" applyFont="1" applyFill="1" applyAlignment="1">
      <alignment horizontal="center" wrapText="1"/>
    </xf>
    <xf numFmtId="165" fontId="10" fillId="0" borderId="1" xfId="18" applyFont="1" applyBorder="1" applyAlignment="1">
      <alignment horizontal="center" vertical="center" wrapText="1"/>
    </xf>
    <xf numFmtId="4" fontId="10" fillId="0" borderId="1" xfId="0" applyNumberFormat="1" applyFont="1" applyBorder="1" applyAlignment="1">
      <alignment horizontal="right"/>
    </xf>
    <xf numFmtId="4" fontId="10" fillId="0" borderId="1" xfId="0" applyNumberFormat="1" applyFont="1" applyFill="1" applyBorder="1" applyAlignment="1">
      <alignment horizontal="right"/>
    </xf>
    <xf numFmtId="4" fontId="10" fillId="0" borderId="1" xfId="0" applyNumberFormat="1" applyFont="1" applyBorder="1" applyAlignment="1"/>
    <xf numFmtId="0" fontId="13" fillId="0" borderId="1" xfId="0" applyFont="1" applyFill="1" applyBorder="1" applyAlignment="1">
      <alignment wrapText="1"/>
    </xf>
    <xf numFmtId="2" fontId="8" fillId="0" borderId="0" xfId="0" applyNumberFormat="1" applyFont="1"/>
    <xf numFmtId="49" fontId="20" fillId="0" borderId="0" xfId="0" applyNumberFormat="1" applyFont="1"/>
    <xf numFmtId="49" fontId="9" fillId="0" borderId="0" xfId="0" applyNumberFormat="1" applyFont="1" applyAlignment="1">
      <alignment horizontal="left" vertical="center"/>
    </xf>
    <xf numFmtId="0" fontId="16" fillId="0" borderId="0" xfId="0" applyFont="1" applyAlignment="1">
      <alignment vertical="center" wrapText="1"/>
    </xf>
    <xf numFmtId="0" fontId="16" fillId="0" borderId="0" xfId="0" applyFont="1"/>
    <xf numFmtId="0" fontId="5" fillId="0" borderId="0" xfId="0" applyFont="1" applyAlignment="1">
      <alignment horizontal="center" vertical="center"/>
    </xf>
    <xf numFmtId="0" fontId="14" fillId="0" borderId="0" xfId="0" applyFont="1"/>
    <xf numFmtId="0" fontId="9" fillId="0" borderId="1" xfId="0" applyFont="1" applyBorder="1" applyAlignment="1">
      <alignment horizontal="left" wrapText="1"/>
    </xf>
    <xf numFmtId="0" fontId="16" fillId="0" borderId="0" xfId="0" applyFont="1" applyBorder="1" applyAlignment="1">
      <alignment horizontal="center" vertical="center" wrapText="1"/>
    </xf>
    <xf numFmtId="0" fontId="5" fillId="0" borderId="0" xfId="0" applyFont="1" applyAlignment="1">
      <alignment horizontal="right" wrapText="1"/>
    </xf>
    <xf numFmtId="167" fontId="19" fillId="0" borderId="0" xfId="3" applyNumberFormat="1" applyFont="1" applyFill="1" applyBorder="1"/>
    <xf numFmtId="4" fontId="9" fillId="0" borderId="0" xfId="0" applyNumberFormat="1" applyFont="1" applyBorder="1" applyAlignment="1">
      <alignment horizontal="right"/>
    </xf>
    <xf numFmtId="49" fontId="5" fillId="0" borderId="0" xfId="0" applyNumberFormat="1" applyFont="1" applyBorder="1" applyAlignment="1">
      <alignment horizontal="center" vertical="center" wrapText="1"/>
    </xf>
    <xf numFmtId="49" fontId="5" fillId="0" borderId="0" xfId="0" applyNumberFormat="1" applyFont="1" applyAlignment="1">
      <alignment horizontal="center" vertical="center" wrapText="1"/>
    </xf>
    <xf numFmtId="166" fontId="5" fillId="0" borderId="0" xfId="3" applyNumberFormat="1" applyFont="1" applyFill="1" applyBorder="1"/>
    <xf numFmtId="49" fontId="22" fillId="0" borderId="0" xfId="0" applyNumberFormat="1" applyFont="1" applyAlignment="1">
      <alignment horizontal="center" vertical="center" wrapText="1"/>
    </xf>
    <xf numFmtId="4" fontId="22" fillId="0" borderId="0" xfId="0" applyNumberFormat="1" applyFont="1" applyAlignment="1">
      <alignment horizontal="center" vertical="center" wrapText="1"/>
    </xf>
    <xf numFmtId="49" fontId="9" fillId="0" borderId="1" xfId="0" applyNumberFormat="1" applyFont="1" applyBorder="1" applyAlignment="1">
      <alignment horizontal="left" vertical="center"/>
    </xf>
    <xf numFmtId="0" fontId="21" fillId="0" borderId="0" xfId="0" applyFont="1" applyAlignment="1">
      <alignment horizontal="right"/>
    </xf>
    <xf numFmtId="2" fontId="21" fillId="0" borderId="0" xfId="17" applyNumberFormat="1" applyFont="1"/>
    <xf numFmtId="2" fontId="21" fillId="0" borderId="0" xfId="0" applyNumberFormat="1" applyFont="1"/>
    <xf numFmtId="169" fontId="21" fillId="0" borderId="0" xfId="0" applyNumberFormat="1" applyFont="1"/>
    <xf numFmtId="49" fontId="5" fillId="0" borderId="7" xfId="0" applyNumberFormat="1" applyFont="1" applyBorder="1" applyAlignment="1">
      <alignment horizontal="center" vertical="center" wrapText="1"/>
    </xf>
    <xf numFmtId="49" fontId="19" fillId="0" borderId="3" xfId="5" applyNumberFormat="1" applyFont="1" applyFill="1" applyBorder="1" applyAlignment="1">
      <alignment vertical="center"/>
    </xf>
    <xf numFmtId="49" fontId="19" fillId="0" borderId="3" xfId="8" applyNumberFormat="1" applyFont="1" applyFill="1" applyBorder="1" applyAlignment="1">
      <alignment vertical="center"/>
    </xf>
    <xf numFmtId="0" fontId="14" fillId="0" borderId="8" xfId="0" applyFont="1" applyBorder="1" applyAlignment="1"/>
    <xf numFmtId="0" fontId="5" fillId="0" borderId="0" xfId="0" applyFont="1" applyFill="1"/>
    <xf numFmtId="49" fontId="5" fillId="0" borderId="0" xfId="0" applyNumberFormat="1" applyFont="1" applyFill="1" applyAlignment="1">
      <alignment horizontal="right" vertical="center"/>
    </xf>
    <xf numFmtId="167" fontId="6" fillId="0" borderId="0" xfId="0" applyNumberFormat="1" applyFont="1" applyFill="1" applyBorder="1" applyAlignment="1">
      <alignment horizontal="left" wrapText="1"/>
    </xf>
    <xf numFmtId="4" fontId="11" fillId="0" borderId="0" xfId="0" applyNumberFormat="1" applyFont="1" applyFill="1" applyAlignment="1">
      <alignment horizontal="left"/>
    </xf>
    <xf numFmtId="4" fontId="5" fillId="0" borderId="0" xfId="0" applyNumberFormat="1" applyFont="1" applyFill="1"/>
    <xf numFmtId="0" fontId="13" fillId="0" borderId="0" xfId="0" applyFont="1" applyAlignment="1">
      <alignment horizontal="right" wrapText="1"/>
    </xf>
    <xf numFmtId="0" fontId="13" fillId="0" borderId="0" xfId="0" applyFont="1" applyFill="1"/>
    <xf numFmtId="0" fontId="13" fillId="0" borderId="0" xfId="0" applyFont="1" applyBorder="1" applyAlignment="1">
      <alignment vertical="center" wrapText="1"/>
    </xf>
    <xf numFmtId="0" fontId="14" fillId="0" borderId="0" xfId="0" applyFont="1" applyFill="1"/>
    <xf numFmtId="0" fontId="5" fillId="0" borderId="1"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10" fillId="0" borderId="1" xfId="0" applyFont="1" applyFill="1" applyBorder="1" applyAlignment="1">
      <alignment horizontal="left" vertical="top" wrapText="1"/>
    </xf>
    <xf numFmtId="0" fontId="5" fillId="0" borderId="0" xfId="0" applyFont="1" applyAlignment="1">
      <alignment horizontal="left"/>
    </xf>
    <xf numFmtId="49" fontId="5" fillId="0" borderId="1" xfId="0" applyNumberFormat="1" applyFont="1" applyFill="1" applyBorder="1" applyAlignment="1">
      <alignment horizontal="left" vertical="center" wrapText="1"/>
    </xf>
    <xf numFmtId="0" fontId="20" fillId="0" borderId="0" xfId="0" applyNumberFormat="1" applyFont="1"/>
    <xf numFmtId="0" fontId="5" fillId="0" borderId="0" xfId="0" applyNumberFormat="1" applyFont="1"/>
    <xf numFmtId="0" fontId="5" fillId="0" borderId="0" xfId="0" applyNumberFormat="1" applyFont="1" applyFill="1"/>
    <xf numFmtId="2" fontId="5" fillId="0" borderId="0" xfId="0" applyNumberFormat="1" applyFont="1"/>
    <xf numFmtId="174" fontId="0" fillId="0" borderId="0" xfId="0" applyNumberFormat="1"/>
    <xf numFmtId="0" fontId="5" fillId="0" borderId="0" xfId="0" applyNumberFormat="1" applyFont="1" applyAlignment="1">
      <alignment horizontal="left"/>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top" wrapText="1"/>
    </xf>
    <xf numFmtId="11" fontId="13" fillId="0"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2" fontId="13" fillId="0" borderId="1" xfId="0" applyNumberFormat="1" applyFont="1" applyFill="1" applyBorder="1" applyAlignment="1">
      <alignment horizontal="left" vertical="center" wrapText="1"/>
    </xf>
    <xf numFmtId="173" fontId="13" fillId="0" borderId="1" xfId="0" applyNumberFormat="1" applyFont="1" applyFill="1" applyBorder="1" applyAlignment="1">
      <alignment horizontal="left" vertical="center" wrapText="1"/>
    </xf>
    <xf numFmtId="4" fontId="5" fillId="0" borderId="1" xfId="0" applyNumberFormat="1" applyFont="1" applyFill="1" applyBorder="1" applyAlignment="1">
      <alignment horizontal="right"/>
    </xf>
    <xf numFmtId="4" fontId="5" fillId="0" borderId="1" xfId="0" applyNumberFormat="1" applyFont="1" applyBorder="1" applyAlignment="1">
      <alignment horizontal="right"/>
    </xf>
    <xf numFmtId="0" fontId="8" fillId="0" borderId="1" xfId="0" applyFont="1" applyFill="1" applyBorder="1" applyAlignment="1">
      <alignment horizontal="center" vertical="top" wrapText="1"/>
    </xf>
    <xf numFmtId="0" fontId="8" fillId="0" borderId="1" xfId="0" applyFont="1" applyBorder="1" applyAlignment="1">
      <alignment horizontal="left" vertical="top" wrapText="1"/>
    </xf>
    <xf numFmtId="49" fontId="13" fillId="0" borderId="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wrapText="1"/>
    </xf>
    <xf numFmtId="172" fontId="5" fillId="0" borderId="1" xfId="0" applyNumberFormat="1" applyFont="1" applyFill="1" applyBorder="1" applyAlignment="1">
      <alignment horizontal="left" vertical="center" wrapText="1"/>
    </xf>
    <xf numFmtId="49" fontId="5" fillId="0" borderId="1" xfId="0" applyNumberFormat="1" applyFont="1" applyBorder="1" applyAlignment="1">
      <alignment wrapText="1"/>
    </xf>
    <xf numFmtId="0" fontId="5" fillId="0" borderId="1" xfId="0" applyFont="1" applyFill="1" applyBorder="1" applyAlignment="1">
      <alignment horizontal="left" wrapText="1"/>
    </xf>
    <xf numFmtId="2" fontId="5" fillId="0" borderId="1" xfId="0" applyNumberFormat="1" applyFont="1" applyBorder="1" applyAlignment="1">
      <alignment horizontal="justify" vertical="top" wrapText="1"/>
    </xf>
    <xf numFmtId="4" fontId="8" fillId="0" borderId="0" xfId="0" applyNumberFormat="1" applyFont="1"/>
    <xf numFmtId="0" fontId="25" fillId="0" borderId="0" xfId="0" applyFont="1"/>
    <xf numFmtId="49" fontId="25" fillId="0" borderId="0" xfId="0" applyNumberFormat="1" applyFont="1" applyAlignment="1">
      <alignment horizontal="right" vertical="center"/>
    </xf>
    <xf numFmtId="49" fontId="26" fillId="0" borderId="1" xfId="0" applyNumberFormat="1" applyFont="1" applyBorder="1" applyAlignment="1">
      <alignment horizontal="center" vertical="center"/>
    </xf>
    <xf numFmtId="166" fontId="27" fillId="0" borderId="1" xfId="3" applyNumberFormat="1" applyFont="1" applyFill="1" applyBorder="1"/>
    <xf numFmtId="49" fontId="5" fillId="0" borderId="1" xfId="0" applyNumberFormat="1" applyFont="1" applyBorder="1" applyAlignment="1">
      <alignment horizontal="center"/>
    </xf>
    <xf numFmtId="49" fontId="5" fillId="0" borderId="1" xfId="0" applyNumberFormat="1" applyFont="1" applyBorder="1"/>
    <xf numFmtId="49" fontId="5" fillId="0" borderId="1" xfId="0" applyNumberFormat="1" applyFont="1" applyFill="1" applyBorder="1" applyAlignment="1">
      <alignment horizontal="center"/>
    </xf>
    <xf numFmtId="49" fontId="5" fillId="0" borderId="1" xfId="0" applyNumberFormat="1" applyFont="1" applyFill="1" applyBorder="1" applyAlignment="1"/>
    <xf numFmtId="0" fontId="5" fillId="0" borderId="1" xfId="22" applyNumberFormat="1" applyFont="1" applyFill="1" applyBorder="1" applyAlignment="1">
      <alignment horizontal="left" vertical="top" wrapText="1"/>
    </xf>
    <xf numFmtId="49" fontId="23" fillId="0" borderId="1" xfId="0" applyNumberFormat="1" applyFont="1" applyFill="1" applyBorder="1" applyAlignment="1"/>
    <xf numFmtId="0" fontId="13" fillId="0" borderId="1" xfId="22" applyNumberFormat="1" applyFont="1" applyFill="1" applyBorder="1" applyAlignment="1">
      <alignment horizontal="left" vertical="top" wrapText="1"/>
    </xf>
    <xf numFmtId="4" fontId="5" fillId="0" borderId="1" xfId="0" applyNumberFormat="1" applyFont="1" applyBorder="1"/>
    <xf numFmtId="4" fontId="5" fillId="0" borderId="1" xfId="17" applyNumberFormat="1" applyFont="1" applyBorder="1"/>
    <xf numFmtId="49" fontId="28" fillId="0" borderId="1" xfId="0" applyNumberFormat="1" applyFont="1" applyBorder="1" applyAlignment="1">
      <alignment horizontal="center" vertical="center" wrapText="1"/>
    </xf>
    <xf numFmtId="49" fontId="31" fillId="0" borderId="1" xfId="0" applyNumberFormat="1" applyFont="1" applyFill="1" applyBorder="1" applyAlignment="1">
      <alignment horizontal="center" vertical="top" wrapText="1"/>
    </xf>
    <xf numFmtId="49" fontId="31" fillId="0" borderId="1" xfId="0" applyNumberFormat="1" applyFont="1" applyFill="1" applyBorder="1" applyAlignment="1">
      <alignment horizontal="left" vertical="top" wrapText="1"/>
    </xf>
    <xf numFmtId="49" fontId="32" fillId="0" borderId="10" xfId="0" applyNumberFormat="1" applyFont="1" applyFill="1" applyBorder="1" applyAlignment="1">
      <alignment horizontal="center" vertical="top" wrapText="1"/>
    </xf>
    <xf numFmtId="172" fontId="32" fillId="0" borderId="10" xfId="0" applyNumberFormat="1" applyFont="1" applyFill="1" applyBorder="1" applyAlignment="1">
      <alignment horizontal="left" vertical="top" wrapText="1"/>
    </xf>
    <xf numFmtId="49" fontId="32" fillId="0" borderId="10" xfId="0" applyNumberFormat="1" applyFont="1" applyFill="1" applyBorder="1" applyAlignment="1">
      <alignment horizontal="left" vertical="top" wrapText="1"/>
    </xf>
    <xf numFmtId="172" fontId="31" fillId="0" borderId="1" xfId="0" applyNumberFormat="1" applyFont="1" applyFill="1" applyBorder="1" applyAlignment="1">
      <alignment horizontal="left" vertical="top" wrapText="1"/>
    </xf>
    <xf numFmtId="49" fontId="32" fillId="0" borderId="11" xfId="0" applyNumberFormat="1" applyFont="1" applyFill="1" applyBorder="1" applyAlignment="1">
      <alignment horizontal="center" vertical="top" wrapText="1"/>
    </xf>
    <xf numFmtId="172" fontId="32" fillId="0" borderId="11" xfId="0" applyNumberFormat="1" applyFont="1" applyFill="1" applyBorder="1" applyAlignment="1">
      <alignment horizontal="left" vertical="top" wrapText="1"/>
    </xf>
    <xf numFmtId="49" fontId="0" fillId="0" borderId="1" xfId="0" applyNumberFormat="1" applyBorder="1" applyAlignment="1">
      <alignment horizontal="right"/>
    </xf>
    <xf numFmtId="0" fontId="0" fillId="0" borderId="1" xfId="0" applyFont="1" applyBorder="1" applyAlignment="1">
      <alignment wrapText="1"/>
    </xf>
    <xf numFmtId="0" fontId="0" fillId="0" borderId="1" xfId="0" applyNumberFormat="1" applyBorder="1" applyAlignment="1">
      <alignment wrapText="1"/>
    </xf>
    <xf numFmtId="49" fontId="0" fillId="0" borderId="1" xfId="0" applyNumberFormat="1" applyBorder="1"/>
    <xf numFmtId="0" fontId="29" fillId="0" borderId="1" xfId="0" applyFont="1" applyBorder="1" applyAlignment="1">
      <alignment wrapText="1"/>
    </xf>
    <xf numFmtId="0" fontId="29" fillId="0" borderId="1" xfId="0" applyNumberFormat="1" applyFont="1" applyBorder="1" applyAlignment="1">
      <alignment wrapText="1"/>
    </xf>
    <xf numFmtId="49" fontId="0" fillId="0" borderId="0" xfId="0" applyNumberFormat="1"/>
    <xf numFmtId="0" fontId="29" fillId="0" borderId="0" xfId="0" applyFont="1" applyAlignment="1">
      <alignment wrapText="1"/>
    </xf>
    <xf numFmtId="0" fontId="29" fillId="0" borderId="0" xfId="0" applyFont="1" applyFill="1" applyBorder="1" applyAlignment="1">
      <alignment wrapText="1"/>
    </xf>
    <xf numFmtId="3" fontId="13" fillId="0" borderId="0" xfId="0" applyNumberFormat="1" applyFont="1"/>
    <xf numFmtId="49" fontId="5" fillId="0" borderId="1" xfId="0" applyNumberFormat="1" applyFont="1" applyFill="1" applyBorder="1" applyAlignment="1">
      <alignment horizontal="center" vertical="center" wrapText="1"/>
    </xf>
    <xf numFmtId="0" fontId="25" fillId="0" borderId="1" xfId="0" applyFont="1" applyBorder="1" applyAlignment="1">
      <alignment horizontal="center" vertical="top" wrapText="1"/>
    </xf>
    <xf numFmtId="0" fontId="25" fillId="0" borderId="1" xfId="0" applyFont="1" applyFill="1" applyBorder="1" applyAlignment="1">
      <alignment horizontal="center" vertical="top" wrapText="1"/>
    </xf>
    <xf numFmtId="0" fontId="25" fillId="0" borderId="1" xfId="0" quotePrefix="1" applyFont="1" applyBorder="1" applyAlignment="1">
      <alignment horizontal="left" vertical="top" wrapText="1"/>
    </xf>
    <xf numFmtId="0" fontId="25" fillId="0" borderId="1" xfId="0" applyFont="1" applyBorder="1" applyAlignment="1">
      <alignment vertical="top" wrapText="1"/>
    </xf>
    <xf numFmtId="0" fontId="25" fillId="0" borderId="1" xfId="0" applyFont="1" applyBorder="1" applyAlignment="1">
      <alignment horizontal="center" vertical="top"/>
    </xf>
    <xf numFmtId="0" fontId="25" fillId="0" borderId="4" xfId="0" applyNumberFormat="1" applyFont="1" applyFill="1" applyBorder="1" applyAlignment="1">
      <alignment horizontal="center" vertical="center" wrapText="1"/>
    </xf>
    <xf numFmtId="0" fontId="16" fillId="0" borderId="8" xfId="0" applyFont="1" applyBorder="1" applyAlignment="1">
      <alignment horizontal="center" wrapText="1"/>
    </xf>
    <xf numFmtId="0" fontId="10" fillId="0" borderId="8" xfId="0" applyFont="1" applyBorder="1" applyAlignment="1">
      <alignment horizontal="center"/>
    </xf>
    <xf numFmtId="0" fontId="25" fillId="0" borderId="1" xfId="0" applyFont="1" applyFill="1" applyBorder="1" applyAlignment="1">
      <alignment wrapText="1"/>
    </xf>
    <xf numFmtId="0" fontId="25" fillId="0" borderId="1" xfId="0" applyFont="1" applyFill="1" applyBorder="1" applyAlignment="1">
      <alignment horizontal="left" wrapText="1"/>
    </xf>
    <xf numFmtId="0" fontId="0" fillId="0" borderId="1" xfId="0" applyBorder="1"/>
    <xf numFmtId="0" fontId="25" fillId="0" borderId="1" xfId="0" applyFont="1" applyFill="1" applyBorder="1" applyAlignment="1">
      <alignment horizontal="center" vertical="top"/>
    </xf>
    <xf numFmtId="0" fontId="25" fillId="0" borderId="1" xfId="0" applyFont="1" applyFill="1" applyBorder="1" applyAlignment="1">
      <alignment vertical="top" wrapText="1"/>
    </xf>
    <xf numFmtId="0" fontId="25" fillId="0" borderId="4" xfId="0" applyNumberFormat="1" applyFont="1" applyFill="1" applyBorder="1" applyAlignment="1">
      <alignment vertical="center" wrapText="1"/>
    </xf>
    <xf numFmtId="0" fontId="25" fillId="0" borderId="1" xfId="0" applyFont="1" applyBorder="1"/>
    <xf numFmtId="0" fontId="25" fillId="0" borderId="0" xfId="0" applyNumberFormat="1" applyFont="1" applyFill="1" applyAlignment="1">
      <alignment wrapText="1"/>
    </xf>
    <xf numFmtId="0" fontId="25" fillId="0" borderId="1" xfId="0" quotePrefix="1" applyFont="1" applyBorder="1" applyAlignment="1">
      <alignment horizontal="center" wrapText="1"/>
    </xf>
    <xf numFmtId="49" fontId="4" fillId="0" borderId="0" xfId="0" applyNumberFormat="1" applyFont="1" applyAlignment="1">
      <alignment horizontal="right"/>
    </xf>
    <xf numFmtId="0" fontId="5" fillId="0" borderId="1" xfId="0" applyNumberFormat="1" applyFont="1" applyFill="1" applyBorder="1" applyAlignment="1">
      <alignment horizontal="left" wrapText="1"/>
    </xf>
    <xf numFmtId="0" fontId="5" fillId="0" borderId="1" xfId="0" applyNumberFormat="1" applyFont="1" applyFill="1" applyBorder="1"/>
    <xf numFmtId="0" fontId="16"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1" xfId="0" applyFont="1" applyFill="1" applyBorder="1" applyAlignment="1">
      <alignment horizontal="center"/>
    </xf>
    <xf numFmtId="2" fontId="5" fillId="0" borderId="1" xfId="0" applyNumberFormat="1" applyFont="1" applyBorder="1"/>
    <xf numFmtId="4" fontId="9" fillId="0" borderId="1" xfId="0" applyNumberFormat="1" applyFont="1" applyBorder="1" applyAlignment="1">
      <alignment wrapText="1"/>
    </xf>
    <xf numFmtId="4" fontId="9" fillId="0" borderId="1" xfId="17" applyNumberFormat="1" applyFont="1" applyBorder="1" applyAlignment="1">
      <alignment horizontal="right" wrapText="1"/>
    </xf>
    <xf numFmtId="4" fontId="10" fillId="0" borderId="1" xfId="0" applyNumberFormat="1" applyFont="1" applyBorder="1" applyAlignment="1">
      <alignment horizontal="right" vertical="center" wrapText="1"/>
    </xf>
    <xf numFmtId="4" fontId="10" fillId="0" borderId="1" xfId="0" applyNumberFormat="1" applyFont="1" applyBorder="1"/>
    <xf numFmtId="4" fontId="10" fillId="0" borderId="1" xfId="17" applyNumberFormat="1" applyFont="1" applyBorder="1" applyAlignment="1">
      <alignment horizontal="right"/>
    </xf>
    <xf numFmtId="4" fontId="9" fillId="0" borderId="1" xfId="0" applyNumberFormat="1" applyFont="1" applyBorder="1" applyAlignment="1">
      <alignment horizontal="right" vertical="center" wrapText="1"/>
    </xf>
    <xf numFmtId="169" fontId="9" fillId="0" borderId="1" xfId="19" applyNumberFormat="1" applyFont="1" applyBorder="1" applyAlignment="1">
      <alignment horizontal="right" vertical="center"/>
    </xf>
    <xf numFmtId="169" fontId="7" fillId="0" borderId="2" xfId="1" applyNumberFormat="1" applyFont="1" applyFill="1" applyBorder="1" applyAlignment="1">
      <alignment vertical="center"/>
    </xf>
    <xf numFmtId="169" fontId="19" fillId="0" borderId="2" xfId="3" applyNumberFormat="1" applyFont="1" applyFill="1" applyBorder="1"/>
    <xf numFmtId="169" fontId="19" fillId="0" borderId="1" xfId="3" applyNumberFormat="1" applyFont="1" applyFill="1" applyBorder="1"/>
    <xf numFmtId="0" fontId="5" fillId="0" borderId="1" xfId="0" applyNumberFormat="1" applyFont="1" applyBorder="1" applyAlignment="1">
      <alignment horizontal="left"/>
    </xf>
    <xf numFmtId="0" fontId="19" fillId="0" borderId="12" xfId="2" applyFont="1" applyFill="1" applyBorder="1" applyAlignment="1">
      <alignment horizontal="left" wrapText="1"/>
    </xf>
    <xf numFmtId="169" fontId="7" fillId="0" borderId="12" xfId="1" applyNumberFormat="1" applyFont="1" applyFill="1" applyBorder="1" applyAlignment="1">
      <alignment vertical="center"/>
    </xf>
    <xf numFmtId="169" fontId="19" fillId="0" borderId="12" xfId="3" applyNumberFormat="1" applyFont="1" applyFill="1" applyBorder="1"/>
    <xf numFmtId="0" fontId="7" fillId="0" borderId="1" xfId="2" applyFont="1" applyFill="1" applyBorder="1" applyAlignment="1">
      <alignment horizontal="left" wrapText="1"/>
    </xf>
    <xf numFmtId="169" fontId="7" fillId="0" borderId="1" xfId="1" applyNumberFormat="1" applyFont="1" applyFill="1" applyBorder="1" applyAlignment="1">
      <alignment vertical="center"/>
    </xf>
    <xf numFmtId="0" fontId="19" fillId="0" borderId="1" xfId="2" applyFont="1" applyFill="1" applyBorder="1" applyAlignment="1">
      <alignment horizontal="left" wrapText="1"/>
    </xf>
    <xf numFmtId="11"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top" wrapText="1"/>
    </xf>
    <xf numFmtId="0" fontId="10" fillId="0" borderId="1" xfId="0" applyFont="1" applyBorder="1" applyAlignment="1">
      <alignment horizontal="center" vertical="center" wrapText="1"/>
    </xf>
    <xf numFmtId="0" fontId="10" fillId="0" borderId="0" xfId="0" applyFont="1"/>
    <xf numFmtId="167" fontId="10" fillId="0" borderId="1" xfId="0" applyNumberFormat="1" applyFont="1" applyFill="1" applyBorder="1" applyAlignment="1">
      <alignment horizontal="right" vertical="center" wrapText="1"/>
    </xf>
    <xf numFmtId="0" fontId="10" fillId="0" borderId="8" xfId="0" applyFont="1" applyBorder="1" applyAlignment="1">
      <alignment horizontal="right"/>
    </xf>
    <xf numFmtId="49" fontId="9" fillId="0" borderId="1" xfId="0" applyNumberFormat="1" applyFont="1" applyBorder="1" applyAlignment="1">
      <alignment horizontal="center" vertical="center"/>
    </xf>
    <xf numFmtId="0" fontId="5" fillId="0" borderId="1" xfId="0" applyFont="1" applyFill="1" applyBorder="1" applyAlignment="1">
      <alignment horizontal="right"/>
    </xf>
    <xf numFmtId="0" fontId="16" fillId="0" borderId="0" xfId="0" applyFont="1" applyBorder="1" applyAlignment="1">
      <alignment vertical="center" wrapText="1"/>
    </xf>
    <xf numFmtId="172" fontId="5" fillId="0" borderId="1" xfId="0" applyNumberFormat="1" applyFont="1" applyFill="1" applyBorder="1" applyAlignment="1" applyProtection="1">
      <alignment horizontal="left" vertical="center" wrapText="1"/>
    </xf>
    <xf numFmtId="0" fontId="32"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 fontId="5" fillId="0" borderId="1" xfId="0" applyNumberFormat="1" applyFont="1" applyFill="1" applyBorder="1"/>
    <xf numFmtId="0" fontId="23" fillId="2" borderId="1" xfId="0" applyNumberFormat="1" applyFont="1" applyFill="1" applyBorder="1" applyAlignment="1">
      <alignment horizontal="left" vertical="top" wrapText="1"/>
    </xf>
    <xf numFmtId="49" fontId="23" fillId="2" borderId="1" xfId="0" applyNumberFormat="1" applyFont="1" applyFill="1" applyBorder="1" applyAlignment="1">
      <alignment horizontal="center" vertical="top" wrapText="1"/>
    </xf>
    <xf numFmtId="4" fontId="23" fillId="2" borderId="1" xfId="0" applyNumberFormat="1" applyFont="1" applyFill="1" applyBorder="1" applyAlignment="1">
      <alignment horizontal="right" vertical="top" wrapText="1"/>
    </xf>
    <xf numFmtId="165" fontId="19" fillId="0" borderId="1" xfId="17" applyFont="1" applyFill="1" applyBorder="1"/>
    <xf numFmtId="165" fontId="10" fillId="0" borderId="1" xfId="17" applyFont="1" applyBorder="1"/>
    <xf numFmtId="169" fontId="9" fillId="0" borderId="1" xfId="20" applyNumberFormat="1" applyFont="1" applyBorder="1" applyAlignment="1">
      <alignment horizontal="right" vertical="center"/>
    </xf>
    <xf numFmtId="49" fontId="9" fillId="0" borderId="1" xfId="0" applyNumberFormat="1" applyFont="1" applyBorder="1" applyAlignment="1">
      <alignment horizontal="center" vertical="center"/>
    </xf>
    <xf numFmtId="0" fontId="10" fillId="0" borderId="1" xfId="0" applyFont="1" applyFill="1" applyBorder="1" applyAlignment="1">
      <alignment horizontal="left" vertical="center" wrapText="1"/>
    </xf>
    <xf numFmtId="175" fontId="10" fillId="0" borderId="1" xfId="17" applyNumberFormat="1" applyFont="1" applyBorder="1"/>
    <xf numFmtId="49" fontId="5" fillId="0" borderId="1" xfId="0" applyNumberFormat="1" applyFont="1" applyFill="1" applyBorder="1" applyAlignment="1">
      <alignment horizontal="center" vertical="center" wrapText="1"/>
    </xf>
    <xf numFmtId="0" fontId="16" fillId="0" borderId="0" xfId="0" applyFont="1" applyBorder="1" applyAlignment="1">
      <alignment horizontal="center" vertical="center" wrapText="1"/>
    </xf>
    <xf numFmtId="176" fontId="5" fillId="0" borderId="0" xfId="0" applyNumberFormat="1" applyFont="1"/>
    <xf numFmtId="165" fontId="33" fillId="3" borderId="1" xfId="17" applyFont="1" applyFill="1" applyBorder="1"/>
    <xf numFmtId="167" fontId="26" fillId="0" borderId="1" xfId="0" applyNumberFormat="1" applyFont="1" applyBorder="1" applyAlignment="1">
      <alignment horizontal="right"/>
    </xf>
    <xf numFmtId="0" fontId="5" fillId="0" borderId="1" xfId="0" applyNumberFormat="1" applyFont="1" applyFill="1" applyBorder="1" applyAlignment="1">
      <alignment wrapText="1"/>
    </xf>
    <xf numFmtId="0" fontId="14" fillId="0" borderId="0" xfId="0" applyFont="1" applyFill="1" applyAlignment="1">
      <alignment horizontal="center" vertical="top"/>
    </xf>
    <xf numFmtId="0" fontId="14" fillId="0" borderId="0" xfId="0" applyFont="1" applyFill="1" applyAlignment="1">
      <alignment horizontal="center"/>
    </xf>
    <xf numFmtId="49" fontId="13" fillId="0" borderId="0" xfId="0" applyNumberFormat="1" applyFont="1" applyFill="1" applyAlignment="1">
      <alignment horizontal="center" vertical="top"/>
    </xf>
    <xf numFmtId="0"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right"/>
    </xf>
    <xf numFmtId="0" fontId="1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wrapText="1"/>
    </xf>
    <xf numFmtId="0" fontId="0" fillId="0" borderId="0" xfId="0" applyFill="1"/>
    <xf numFmtId="0" fontId="34" fillId="0" borderId="13" xfId="0" applyNumberFormat="1" applyFont="1" applyFill="1" applyBorder="1" applyAlignment="1">
      <alignment horizontal="center" vertical="top" wrapText="1"/>
    </xf>
    <xf numFmtId="0" fontId="35" fillId="0" borderId="1" xfId="0" quotePrefix="1" applyNumberFormat="1" applyFont="1" applyFill="1" applyBorder="1" applyAlignment="1">
      <alignment horizontal="center" vertical="top" wrapText="1"/>
    </xf>
    <xf numFmtId="165" fontId="5" fillId="0" borderId="1" xfId="17" applyFont="1" applyFill="1" applyBorder="1" applyAlignment="1">
      <alignment horizontal="left"/>
    </xf>
    <xf numFmtId="4" fontId="5" fillId="0" borderId="1" xfId="0" applyNumberFormat="1" applyFont="1" applyFill="1" applyBorder="1" applyAlignment="1">
      <alignment horizontal="left"/>
    </xf>
    <xf numFmtId="49" fontId="10" fillId="0" borderId="1" xfId="0" applyNumberFormat="1" applyFont="1" applyBorder="1" applyAlignment="1">
      <alignment horizontal="center" vertical="center"/>
    </xf>
    <xf numFmtId="0" fontId="10" fillId="0" borderId="1" xfId="0" applyFont="1" applyFill="1" applyBorder="1" applyAlignment="1">
      <alignment horizontal="center" vertical="center"/>
    </xf>
    <xf numFmtId="4" fontId="36" fillId="0" borderId="1" xfId="0" applyNumberFormat="1" applyFont="1" applyBorder="1"/>
    <xf numFmtId="0" fontId="25" fillId="0" borderId="1" xfId="0" applyNumberFormat="1" applyFont="1" applyFill="1" applyBorder="1" applyAlignment="1">
      <alignment horizontal="center" vertical="center" textRotation="90" wrapText="1"/>
    </xf>
    <xf numFmtId="0" fontId="9" fillId="0" borderId="1" xfId="0" applyFont="1" applyBorder="1"/>
    <xf numFmtId="49" fontId="9" fillId="0" borderId="1" xfId="0" applyNumberFormat="1" applyFont="1" applyBorder="1" applyAlignment="1">
      <alignment horizontal="center" vertical="center"/>
    </xf>
    <xf numFmtId="0" fontId="19" fillId="0" borderId="1" xfId="6" applyFont="1" applyFill="1" applyBorder="1" applyAlignment="1">
      <alignment horizontal="left" wrapText="1"/>
    </xf>
    <xf numFmtId="0" fontId="19" fillId="0" borderId="1" xfId="7" applyFont="1" applyFill="1" applyBorder="1" applyAlignment="1">
      <alignment horizontal="left" wrapText="1"/>
    </xf>
    <xf numFmtId="165" fontId="5" fillId="0" borderId="0" xfId="17" applyFont="1" applyFill="1" applyAlignment="1">
      <alignment horizontal="right" vertical="center"/>
    </xf>
    <xf numFmtId="165" fontId="5" fillId="0" borderId="0" xfId="17" applyFont="1" applyFill="1" applyAlignment="1">
      <alignment horizontal="right"/>
    </xf>
    <xf numFmtId="0" fontId="13" fillId="0" borderId="1" xfId="0" applyNumberFormat="1" applyFont="1" applyFill="1" applyBorder="1" applyAlignment="1">
      <alignment vertical="top" wrapText="1"/>
    </xf>
    <xf numFmtId="4" fontId="5" fillId="0" borderId="1" xfId="0" applyNumberFormat="1" applyFont="1" applyFill="1" applyBorder="1" applyAlignment="1"/>
    <xf numFmtId="0" fontId="5" fillId="0" borderId="0" xfId="0" applyFont="1" applyFill="1" applyAlignment="1">
      <alignment horizontal="center"/>
    </xf>
    <xf numFmtId="0" fontId="10" fillId="0" borderId="6" xfId="0" applyFont="1" applyBorder="1" applyAlignment="1">
      <alignment horizontal="left" vertical="center" wrapText="1"/>
    </xf>
    <xf numFmtId="165" fontId="10" fillId="0" borderId="6" xfId="17" applyFont="1" applyBorder="1"/>
    <xf numFmtId="165" fontId="36" fillId="0" borderId="1" xfId="17" applyFont="1" applyBorder="1"/>
    <xf numFmtId="165" fontId="5" fillId="0" borderId="1" xfId="17" applyFont="1" applyFill="1" applyBorder="1" applyAlignment="1">
      <alignment horizontal="distributed" vertical="top"/>
    </xf>
    <xf numFmtId="0" fontId="10" fillId="0" borderId="1" xfId="0" applyFont="1" applyFill="1" applyBorder="1" applyAlignment="1">
      <alignment vertical="center" wrapText="1"/>
    </xf>
    <xf numFmtId="49" fontId="5" fillId="0" borderId="1" xfId="0" applyNumberFormat="1" applyFont="1" applyFill="1" applyBorder="1"/>
    <xf numFmtId="165" fontId="5" fillId="0" borderId="1" xfId="17" applyFont="1" applyFill="1" applyBorder="1" applyAlignment="1">
      <alignment horizontal="distributed"/>
    </xf>
    <xf numFmtId="49" fontId="28" fillId="0" borderId="1" xfId="23" applyNumberFormat="1" applyFont="1" applyBorder="1" applyAlignment="1" applyProtection="1">
      <alignment horizontal="left" vertical="center" wrapText="1"/>
    </xf>
    <xf numFmtId="4" fontId="28" fillId="0" borderId="1" xfId="23" applyNumberFormat="1" applyFont="1" applyFill="1" applyBorder="1" applyAlignment="1" applyProtection="1">
      <alignment horizontal="right" vertical="center" wrapText="1"/>
    </xf>
    <xf numFmtId="167" fontId="28" fillId="0" borderId="1" xfId="0" applyNumberFormat="1" applyFont="1" applyFill="1" applyBorder="1" applyAlignment="1">
      <alignment horizontal="right" vertical="center" wrapText="1"/>
    </xf>
    <xf numFmtId="0" fontId="39" fillId="0" borderId="1" xfId="0" applyNumberFormat="1" applyFont="1" applyBorder="1" applyAlignment="1"/>
    <xf numFmtId="0" fontId="0" fillId="0" borderId="1" xfId="0" applyFill="1" applyBorder="1"/>
    <xf numFmtId="165" fontId="0" fillId="0" borderId="1" xfId="17" applyFont="1" applyFill="1" applyBorder="1"/>
    <xf numFmtId="0" fontId="0" fillId="0" borderId="0" xfId="0" applyAlignment="1">
      <alignment horizontal="left"/>
    </xf>
    <xf numFmtId="167" fontId="25" fillId="0" borderId="1" xfId="0" applyNumberFormat="1" applyFont="1" applyFill="1" applyBorder="1" applyAlignment="1">
      <alignment horizontal="right" vertical="top"/>
    </xf>
    <xf numFmtId="0" fontId="16" fillId="0" borderId="0"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3" fontId="8" fillId="0" borderId="1" xfId="0" applyNumberFormat="1" applyFont="1" applyFill="1" applyBorder="1" applyAlignment="1">
      <alignment horizontal="left"/>
    </xf>
    <xf numFmtId="4" fontId="5" fillId="0" borderId="0" xfId="0" applyNumberFormat="1" applyFont="1" applyAlignment="1">
      <alignment horizontal="center" vertical="center"/>
    </xf>
    <xf numFmtId="0" fontId="0" fillId="0" borderId="0" xfId="0" applyFill="1" applyAlignment="1">
      <alignment horizontal="left"/>
    </xf>
    <xf numFmtId="0" fontId="5" fillId="0" borderId="1" xfId="0" applyFont="1" applyFill="1" applyBorder="1" applyAlignment="1">
      <alignment horizontal="justify" vertical="top" wrapText="1"/>
    </xf>
    <xf numFmtId="165" fontId="19" fillId="0" borderId="1" xfId="17" applyFont="1" applyFill="1" applyBorder="1" applyAlignment="1">
      <alignment horizontal="right"/>
    </xf>
    <xf numFmtId="0" fontId="7" fillId="0" borderId="1" xfId="6" applyFont="1" applyFill="1" applyBorder="1" applyAlignment="1">
      <alignment horizontal="left" wrapText="1"/>
    </xf>
    <xf numFmtId="0" fontId="0" fillId="0" borderId="0" xfId="0" applyFill="1" applyBorder="1"/>
    <xf numFmtId="4" fontId="23" fillId="2" borderId="1" xfId="0" applyNumberFormat="1" applyFont="1" applyFill="1" applyBorder="1" applyAlignment="1">
      <alignment horizontal="right" wrapText="1"/>
    </xf>
    <xf numFmtId="167" fontId="36" fillId="0" borderId="1" xfId="0" applyNumberFormat="1" applyFont="1" applyBorder="1"/>
    <xf numFmtId="167" fontId="10" fillId="0" borderId="1" xfId="17" applyNumberFormat="1" applyFont="1" applyBorder="1"/>
    <xf numFmtId="167" fontId="19" fillId="0" borderId="1" xfId="17" applyNumberFormat="1" applyFont="1" applyFill="1" applyBorder="1"/>
    <xf numFmtId="2" fontId="23" fillId="2" borderId="1" xfId="0" applyNumberFormat="1" applyFont="1" applyFill="1" applyBorder="1" applyAlignment="1">
      <alignment horizontal="left" vertical="top" wrapText="1"/>
    </xf>
    <xf numFmtId="49" fontId="23" fillId="2" borderId="1" xfId="0" applyNumberFormat="1" applyFont="1" applyFill="1" applyBorder="1" applyAlignment="1">
      <alignment horizontal="center" wrapText="1"/>
    </xf>
    <xf numFmtId="0" fontId="23" fillId="2" borderId="1" xfId="0" applyNumberFormat="1" applyFont="1" applyFill="1" applyBorder="1" applyAlignment="1">
      <alignment horizontal="left" vertical="center" wrapText="1"/>
    </xf>
    <xf numFmtId="49" fontId="23" fillId="2" borderId="1" xfId="0" applyNumberFormat="1" applyFont="1" applyFill="1" applyBorder="1" applyAlignment="1">
      <alignment horizontal="center" vertical="center" wrapText="1"/>
    </xf>
    <xf numFmtId="4" fontId="23" fillId="2" borderId="1" xfId="0" applyNumberFormat="1" applyFont="1" applyFill="1" applyBorder="1" applyAlignment="1">
      <alignment horizontal="right" vertical="center" wrapText="1"/>
    </xf>
    <xf numFmtId="0" fontId="5" fillId="0" borderId="1" xfId="0" applyNumberFormat="1" applyFont="1" applyFill="1" applyBorder="1" applyAlignment="1"/>
    <xf numFmtId="11" fontId="5" fillId="0" borderId="1" xfId="0" applyNumberFormat="1" applyFont="1" applyFill="1" applyBorder="1" applyAlignment="1">
      <alignment wrapText="1"/>
    </xf>
    <xf numFmtId="0" fontId="5" fillId="0" borderId="1" xfId="0" applyNumberFormat="1" applyFont="1" applyFill="1" applyBorder="1" applyAlignment="1">
      <alignment horizontal="distributed"/>
    </xf>
    <xf numFmtId="0" fontId="5" fillId="0" borderId="1" xfId="0" applyFont="1" applyFill="1" applyBorder="1" applyAlignment="1">
      <alignment horizontal="distributed" wrapText="1"/>
    </xf>
    <xf numFmtId="0" fontId="23" fillId="0" borderId="1" xfId="0" applyNumberFormat="1" applyFont="1" applyFill="1" applyBorder="1" applyAlignment="1">
      <alignment horizontal="left" vertical="top" wrapText="1"/>
    </xf>
    <xf numFmtId="49" fontId="23" fillId="0" borderId="1" xfId="0" applyNumberFormat="1" applyFont="1" applyFill="1" applyBorder="1" applyAlignment="1">
      <alignment horizontal="center" wrapText="1"/>
    </xf>
    <xf numFmtId="4" fontId="23" fillId="0" borderId="1" xfId="0" applyNumberFormat="1" applyFont="1" applyFill="1" applyBorder="1" applyAlignment="1">
      <alignment horizontal="right" wrapText="1"/>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right" vertical="center" wrapText="1"/>
    </xf>
    <xf numFmtId="0" fontId="10" fillId="0" borderId="1" xfId="0" applyNumberFormat="1" applyFont="1" applyFill="1" applyBorder="1" applyAlignment="1">
      <alignment horizontal="right" vertical="center"/>
    </xf>
    <xf numFmtId="49" fontId="10" fillId="0" borderId="1" xfId="24" applyNumberFormat="1" applyFont="1" applyFill="1" applyBorder="1" applyAlignment="1" applyProtection="1">
      <alignment horizontal="right" vertical="center" wrapText="1"/>
    </xf>
    <xf numFmtId="43" fontId="0" fillId="0" borderId="0" xfId="0" applyNumberFormat="1"/>
    <xf numFmtId="165" fontId="0" fillId="0" borderId="0" xfId="17" applyFont="1" applyFill="1"/>
    <xf numFmtId="165" fontId="9" fillId="0" borderId="0" xfId="17" applyFont="1" applyBorder="1" applyAlignment="1">
      <alignment horizontal="center" vertical="center"/>
    </xf>
    <xf numFmtId="165" fontId="10" fillId="0" borderId="0" xfId="17" applyNumberFormat="1" applyFont="1" applyBorder="1" applyAlignment="1">
      <alignment horizontal="left" vertical="center" wrapText="1"/>
    </xf>
    <xf numFmtId="165" fontId="10" fillId="0" borderId="0" xfId="17" applyNumberFormat="1" applyFont="1" applyBorder="1"/>
    <xf numFmtId="165" fontId="10" fillId="0" borderId="0" xfId="17" applyNumberFormat="1" applyFont="1" applyBorder="1" applyAlignment="1">
      <alignment wrapText="1"/>
    </xf>
    <xf numFmtId="0" fontId="7" fillId="0" borderId="1" xfId="0" applyNumberFormat="1" applyFont="1" applyFill="1" applyBorder="1" applyAlignment="1">
      <alignment horizontal="left" vertical="center" wrapText="1"/>
    </xf>
    <xf numFmtId="172" fontId="10" fillId="0" borderId="1" xfId="24" applyNumberFormat="1" applyFont="1" applyFill="1" applyBorder="1" applyAlignment="1" applyProtection="1">
      <alignment horizontal="left" vertical="center" wrapText="1"/>
    </xf>
    <xf numFmtId="49" fontId="9" fillId="0" borderId="1" xfId="0" applyNumberFormat="1" applyFont="1" applyBorder="1" applyAlignment="1">
      <alignment horizontal="center" vertical="center"/>
    </xf>
    <xf numFmtId="49" fontId="10" fillId="0" borderId="1" xfId="23" applyNumberFormat="1" applyFont="1" applyBorder="1" applyAlignment="1" applyProtection="1">
      <alignment horizontal="left" vertical="center" wrapText="1"/>
    </xf>
    <xf numFmtId="4" fontId="10" fillId="0" borderId="1" xfId="23" applyNumberFormat="1" applyFont="1" applyFill="1" applyBorder="1" applyAlignment="1" applyProtection="1">
      <alignment horizontal="right" vertical="center" wrapText="1"/>
    </xf>
    <xf numFmtId="49" fontId="5" fillId="0" borderId="1" xfId="23" applyNumberFormat="1" applyFont="1" applyBorder="1" applyAlignment="1" applyProtection="1">
      <alignment horizontal="left" vertical="center" wrapText="1"/>
    </xf>
    <xf numFmtId="4" fontId="5" fillId="0" borderId="1" xfId="23" applyNumberFormat="1" applyFont="1" applyFill="1" applyBorder="1" applyAlignment="1" applyProtection="1">
      <alignment horizontal="right" vertical="center" wrapText="1"/>
    </xf>
    <xf numFmtId="169" fontId="5" fillId="0" borderId="1" xfId="20" applyNumberFormat="1" applyFont="1" applyBorder="1" applyAlignment="1">
      <alignment horizontal="right" vertical="center"/>
    </xf>
    <xf numFmtId="0" fontId="5" fillId="0" borderId="1" xfId="0" applyFont="1" applyBorder="1" applyAlignment="1">
      <alignment horizontal="left" vertical="center" wrapText="1"/>
    </xf>
    <xf numFmtId="0" fontId="5" fillId="0" borderId="1" xfId="0" applyFont="1" applyBorder="1" applyAlignment="1">
      <alignment horizontal="left"/>
    </xf>
    <xf numFmtId="165" fontId="5" fillId="0" borderId="1" xfId="17" applyFont="1" applyBorder="1" applyAlignment="1"/>
    <xf numFmtId="0" fontId="13" fillId="7" borderId="1" xfId="0" applyNumberFormat="1" applyFont="1" applyFill="1" applyBorder="1" applyAlignment="1">
      <alignment horizontal="left" vertical="center" wrapText="1"/>
    </xf>
    <xf numFmtId="49" fontId="5" fillId="0" borderId="1" xfId="25" applyNumberFormat="1" applyFont="1" applyBorder="1" applyAlignment="1" applyProtection="1">
      <alignment horizontal="center" vertical="center" wrapText="1"/>
    </xf>
    <xf numFmtId="4" fontId="5" fillId="0" borderId="1" xfId="25" applyNumberFormat="1" applyFont="1" applyBorder="1" applyAlignment="1" applyProtection="1">
      <alignment horizontal="right" vertical="center" wrapText="1"/>
    </xf>
    <xf numFmtId="49" fontId="28" fillId="0" borderId="6" xfId="23" applyNumberFormat="1" applyFont="1" applyBorder="1" applyAlignment="1" applyProtection="1">
      <alignment horizontal="left" vertical="center" wrapText="1"/>
    </xf>
    <xf numFmtId="167" fontId="28" fillId="0" borderId="6" xfId="0" applyNumberFormat="1" applyFont="1" applyFill="1" applyBorder="1" applyAlignment="1">
      <alignment horizontal="right" vertical="center" wrapText="1"/>
    </xf>
    <xf numFmtId="49" fontId="8" fillId="0" borderId="1" xfId="0" applyNumberFormat="1" applyFont="1" applyBorder="1" applyAlignment="1">
      <alignment horizontal="center" vertical="center"/>
    </xf>
    <xf numFmtId="169" fontId="8" fillId="0" borderId="1" xfId="20" applyNumberFormat="1" applyFont="1" applyBorder="1" applyAlignment="1">
      <alignment horizontal="right" vertical="center"/>
    </xf>
    <xf numFmtId="167" fontId="5" fillId="0" borderId="1" xfId="0" applyNumberFormat="1" applyFont="1" applyFill="1" applyBorder="1" applyAlignment="1">
      <alignment horizontal="right" vertical="center" wrapText="1"/>
    </xf>
    <xf numFmtId="49" fontId="9" fillId="0" borderId="1" xfId="0" applyNumberFormat="1" applyFont="1" applyBorder="1" applyAlignment="1">
      <alignment horizontal="center" vertical="center"/>
    </xf>
    <xf numFmtId="167" fontId="9" fillId="0" borderId="1" xfId="20" applyNumberFormat="1" applyFont="1" applyBorder="1" applyAlignment="1">
      <alignment horizontal="right" vertical="center"/>
    </xf>
    <xf numFmtId="0" fontId="8" fillId="0"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1" xfId="0"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0" fontId="61" fillId="0" borderId="1" xfId="0" applyFont="1" applyFill="1" applyBorder="1" applyAlignment="1">
      <alignment horizontal="center" vertical="center"/>
    </xf>
    <xf numFmtId="49" fontId="61" fillId="0" borderId="1" xfId="0" applyNumberFormat="1" applyFont="1" applyFill="1" applyBorder="1" applyAlignment="1">
      <alignment horizontal="center" vertical="center" wrapText="1"/>
    </xf>
    <xf numFmtId="11" fontId="61" fillId="0" borderId="1" xfId="0" applyNumberFormat="1" applyFont="1" applyFill="1" applyBorder="1" applyAlignment="1">
      <alignment horizontal="left" vertical="center" wrapText="1"/>
    </xf>
    <xf numFmtId="0" fontId="61" fillId="0" borderId="0" xfId="0" applyFont="1" applyFill="1"/>
    <xf numFmtId="0" fontId="61" fillId="0" borderId="1" xfId="0" applyFont="1" applyFill="1" applyBorder="1" applyAlignment="1">
      <alignment horizontal="center" vertical="center" wrapText="1"/>
    </xf>
    <xf numFmtId="0" fontId="61" fillId="0" borderId="1" xfId="0" applyFont="1" applyFill="1" applyBorder="1" applyAlignment="1">
      <alignment horizontal="left" vertical="center" wrapText="1"/>
    </xf>
    <xf numFmtId="0" fontId="40" fillId="0" borderId="0" xfId="0" applyFont="1" applyFill="1" applyAlignment="1">
      <alignment horizontal="center"/>
    </xf>
    <xf numFmtId="165" fontId="0" fillId="0" borderId="0" xfId="17" applyFont="1" applyFill="1" applyBorder="1"/>
    <xf numFmtId="0" fontId="0" fillId="0" borderId="0" xfId="0" applyNumberFormat="1" applyFill="1" applyAlignment="1">
      <alignment horizontal="left"/>
    </xf>
    <xf numFmtId="0" fontId="0" fillId="0" borderId="0" xfId="0" applyFill="1" applyAlignment="1"/>
    <xf numFmtId="0" fontId="0" fillId="0" borderId="0" xfId="0" applyFill="1" applyBorder="1" applyAlignment="1">
      <alignment horizontal="left"/>
    </xf>
    <xf numFmtId="49" fontId="5" fillId="0" borderId="0" xfId="17" applyNumberFormat="1" applyFont="1"/>
    <xf numFmtId="49" fontId="5" fillId="0" borderId="5" xfId="0" applyNumberFormat="1" applyFont="1" applyBorder="1" applyAlignment="1">
      <alignment horizontal="center" wrapText="1"/>
    </xf>
    <xf numFmtId="49" fontId="5" fillId="0" borderId="5" xfId="0" applyNumberFormat="1" applyFont="1" applyBorder="1" applyAlignment="1">
      <alignment horizontal="center"/>
    </xf>
    <xf numFmtId="49" fontId="5" fillId="0" borderId="5" xfId="0" applyNumberFormat="1" applyFont="1" applyFill="1" applyBorder="1" applyAlignment="1">
      <alignment horizontal="center"/>
    </xf>
    <xf numFmtId="165" fontId="10" fillId="0" borderId="1" xfId="17" applyFont="1" applyFill="1" applyBorder="1" applyAlignment="1">
      <alignment vertical="center"/>
    </xf>
    <xf numFmtId="165" fontId="10" fillId="0" borderId="1" xfId="17" applyFont="1" applyFill="1" applyBorder="1" applyAlignment="1" applyProtection="1">
      <alignment vertical="center" wrapText="1"/>
    </xf>
    <xf numFmtId="171" fontId="21" fillId="0" borderId="0" xfId="17" applyNumberFormat="1" applyFont="1"/>
    <xf numFmtId="167" fontId="10" fillId="0" borderId="0" xfId="0" applyNumberFormat="1" applyFont="1" applyFill="1" applyBorder="1" applyAlignment="1">
      <alignment horizontal="right" vertical="center" wrapText="1"/>
    </xf>
    <xf numFmtId="169" fontId="0" fillId="0" borderId="0" xfId="0" applyNumberFormat="1"/>
    <xf numFmtId="0" fontId="5" fillId="0" borderId="1" xfId="0" applyNumberFormat="1" applyFont="1" applyBorder="1" applyAlignment="1">
      <alignment wrapText="1"/>
    </xf>
    <xf numFmtId="49" fontId="5" fillId="0" borderId="5" xfId="0" applyNumberFormat="1" applyFont="1" applyFill="1" applyBorder="1" applyAlignment="1"/>
    <xf numFmtId="49" fontId="5" fillId="0" borderId="1" xfId="0" applyNumberFormat="1" applyFont="1" applyFill="1" applyBorder="1" applyAlignment="1">
      <alignment wrapText="1"/>
    </xf>
    <xf numFmtId="49" fontId="5" fillId="0" borderId="1" xfId="0" applyNumberFormat="1" applyFont="1" applyFill="1" applyBorder="1" applyAlignment="1">
      <alignment horizontal="center" wrapText="1"/>
    </xf>
    <xf numFmtId="2" fontId="5" fillId="0" borderId="1" xfId="0" applyNumberFormat="1" applyFont="1" applyBorder="1" applyAlignment="1">
      <alignment wrapText="1"/>
    </xf>
    <xf numFmtId="4" fontId="5" fillId="0" borderId="1" xfId="0" applyNumberFormat="1" applyFont="1" applyBorder="1" applyAlignment="1">
      <alignment horizontal="center"/>
    </xf>
    <xf numFmtId="165" fontId="5" fillId="0" borderId="1" xfId="17" applyFont="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xf>
    <xf numFmtId="0" fontId="5" fillId="0" borderId="0" xfId="0" applyFont="1" applyAlignment="1">
      <alignment horizontal="justify" vertical="top" wrapText="1"/>
    </xf>
    <xf numFmtId="0" fontId="10" fillId="0" borderId="1" xfId="0" applyFont="1" applyBorder="1" applyAlignment="1">
      <alignment horizontal="center"/>
    </xf>
    <xf numFmtId="0" fontId="23" fillId="2" borderId="1" xfId="0" applyFont="1" applyFill="1" applyBorder="1" applyAlignment="1">
      <alignment wrapText="1"/>
    </xf>
    <xf numFmtId="0" fontId="23" fillId="2" borderId="1" xfId="0" applyFont="1" applyFill="1" applyBorder="1" applyAlignment="1">
      <alignment horizontal="center" vertical="top" wrapText="1"/>
    </xf>
    <xf numFmtId="0" fontId="23" fillId="2" borderId="1" xfId="0" applyFont="1" applyFill="1" applyBorder="1" applyAlignment="1">
      <alignment horizontal="center" wrapText="1"/>
    </xf>
    <xf numFmtId="4" fontId="23" fillId="2" borderId="1" xfId="0" applyNumberFormat="1" applyFont="1" applyFill="1" applyBorder="1" applyAlignment="1">
      <alignment horizontal="center" wrapText="1"/>
    </xf>
    <xf numFmtId="0" fontId="5" fillId="0" borderId="1" xfId="0" applyFont="1" applyBorder="1" applyAlignment="1">
      <alignment horizontal="center" wrapText="1"/>
    </xf>
    <xf numFmtId="4" fontId="5" fillId="0" borderId="1" xfId="0" applyNumberFormat="1" applyFont="1" applyBorder="1" applyAlignment="1">
      <alignment horizontal="center" wrapText="1"/>
    </xf>
    <xf numFmtId="167" fontId="10" fillId="0" borderId="1" xfId="20" applyNumberFormat="1" applyFont="1" applyFill="1" applyBorder="1" applyAlignment="1">
      <alignment vertical="center"/>
    </xf>
    <xf numFmtId="49" fontId="10" fillId="0" borderId="1" xfId="68" applyNumberFormat="1" applyFont="1" applyBorder="1" applyAlignment="1" applyProtection="1">
      <alignment horizontal="left" vertical="center" wrapText="1"/>
    </xf>
    <xf numFmtId="4" fontId="10" fillId="0" borderId="1" xfId="68" applyNumberFormat="1" applyFont="1" applyBorder="1" applyAlignment="1" applyProtection="1">
      <alignment horizontal="right" vertical="center" wrapText="1"/>
    </xf>
    <xf numFmtId="49" fontId="10" fillId="0" borderId="1" xfId="69" applyNumberFormat="1" applyFont="1" applyBorder="1" applyAlignment="1" applyProtection="1">
      <alignment horizontal="left" vertical="center" wrapText="1"/>
    </xf>
    <xf numFmtId="4" fontId="10" fillId="0" borderId="1" xfId="69" applyNumberFormat="1" applyFont="1" applyBorder="1" applyAlignment="1" applyProtection="1">
      <alignment horizontal="right" vertical="center" wrapText="1"/>
    </xf>
    <xf numFmtId="0" fontId="10" fillId="0" borderId="1" xfId="0" applyFont="1" applyFill="1" applyBorder="1"/>
    <xf numFmtId="0" fontId="9" fillId="0" borderId="1" xfId="0" applyFont="1" applyBorder="1" applyAlignment="1">
      <alignment horizontal="left"/>
    </xf>
    <xf numFmtId="167" fontId="9" fillId="0" borderId="1" xfId="0" applyNumberFormat="1" applyFont="1" applyBorder="1" applyAlignment="1">
      <alignment horizontal="right"/>
    </xf>
    <xf numFmtId="0" fontId="19" fillId="0" borderId="24" xfId="2" applyFont="1" applyFill="1" applyBorder="1" applyAlignment="1">
      <alignment horizontal="left" wrapText="1"/>
    </xf>
    <xf numFmtId="167" fontId="19" fillId="0" borderId="24" xfId="3" applyNumberFormat="1" applyFont="1" applyFill="1" applyBorder="1"/>
    <xf numFmtId="49" fontId="9" fillId="0" borderId="1" xfId="0" applyNumberFormat="1" applyFont="1" applyBorder="1" applyAlignment="1">
      <alignment horizontal="center" vertical="center"/>
    </xf>
    <xf numFmtId="4" fontId="10" fillId="0" borderId="1" xfId="0" applyNumberFormat="1" applyFont="1" applyFill="1" applyBorder="1"/>
    <xf numFmtId="4" fontId="10" fillId="0" borderId="1" xfId="17" applyNumberFormat="1" applyFont="1" applyFill="1" applyBorder="1" applyAlignment="1">
      <alignment horizontal="right"/>
    </xf>
    <xf numFmtId="4" fontId="5" fillId="0" borderId="0" xfId="0" applyNumberFormat="1" applyFont="1" applyFill="1" applyAlignment="1">
      <alignment horizontal="center" vertical="center"/>
    </xf>
    <xf numFmtId="0" fontId="0" fillId="0" borderId="1" xfId="0" applyFont="1" applyBorder="1" applyAlignment="1">
      <alignment horizontal="center" vertical="top" wrapText="1"/>
    </xf>
    <xf numFmtId="49" fontId="0" fillId="0" borderId="1" xfId="0" applyNumberFormat="1" applyFont="1" applyBorder="1" applyAlignment="1">
      <alignment horizontal="center" vertical="top" wrapText="1"/>
    </xf>
    <xf numFmtId="4" fontId="0" fillId="0" borderId="1" xfId="0" applyNumberFormat="1" applyFont="1" applyBorder="1" applyAlignment="1">
      <alignment horizontal="right" vertical="top" wrapText="1"/>
    </xf>
    <xf numFmtId="49" fontId="10"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65" fontId="1" fillId="0" borderId="0" xfId="17" applyFont="1" applyFill="1" applyAlignment="1">
      <alignment horizontal="center"/>
    </xf>
    <xf numFmtId="165" fontId="9" fillId="0" borderId="1" xfId="17" applyFont="1" applyBorder="1" applyAlignment="1">
      <alignment horizontal="right" vertical="center"/>
    </xf>
    <xf numFmtId="167" fontId="10" fillId="0" borderId="1" xfId="0" applyNumberFormat="1" applyFont="1" applyFill="1" applyBorder="1" applyAlignment="1">
      <alignment horizontal="right" wrapText="1"/>
    </xf>
    <xf numFmtId="0" fontId="5" fillId="0" borderId="1" xfId="0" applyNumberFormat="1" applyFont="1" applyBorder="1"/>
    <xf numFmtId="4" fontId="5" fillId="0" borderId="1" xfId="0" applyNumberFormat="1" applyFont="1" applyBorder="1" applyAlignment="1">
      <alignment wrapText="1"/>
    </xf>
    <xf numFmtId="4" fontId="5" fillId="0" borderId="1" xfId="17" applyNumberFormat="1" applyFont="1" applyBorder="1" applyAlignment="1">
      <alignment wrapText="1"/>
    </xf>
    <xf numFmtId="165" fontId="1" fillId="0" borderId="1" xfId="17" applyFont="1" applyFill="1" applyBorder="1"/>
    <xf numFmtId="49" fontId="9"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4" fontId="5" fillId="0" borderId="1" xfId="17" applyNumberFormat="1" applyFont="1" applyBorder="1" applyAlignment="1"/>
    <xf numFmtId="4" fontId="5" fillId="0" borderId="1" xfId="17" applyNumberFormat="1" applyFont="1" applyBorder="1" applyAlignment="1">
      <alignment horizontal="center"/>
    </xf>
    <xf numFmtId="0" fontId="5" fillId="0" borderId="1" xfId="0" applyFont="1" applyBorder="1" applyAlignment="1">
      <alignment horizontal="center" vertical="top"/>
    </xf>
    <xf numFmtId="165" fontId="5" fillId="0" borderId="1" xfId="17" applyFont="1" applyBorder="1" applyAlignment="1">
      <alignment horizontal="right" vertical="distributed"/>
    </xf>
    <xf numFmtId="0" fontId="62" fillId="0" borderId="0" xfId="0" applyFont="1" applyAlignment="1">
      <alignment wrapText="1"/>
    </xf>
    <xf numFmtId="165" fontId="9" fillId="0" borderId="1" xfId="17" applyFont="1" applyBorder="1" applyAlignment="1">
      <alignment horizontal="center" vertical="center"/>
    </xf>
    <xf numFmtId="4" fontId="5" fillId="0" borderId="1" xfId="17" applyNumberFormat="1" applyFont="1" applyBorder="1" applyAlignment="1">
      <alignment horizontal="right"/>
    </xf>
    <xf numFmtId="0" fontId="63" fillId="0" borderId="0" xfId="0" applyFont="1"/>
    <xf numFmtId="0" fontId="20" fillId="0" borderId="0" xfId="0" applyFont="1"/>
    <xf numFmtId="49" fontId="10" fillId="0" borderId="1" xfId="0" applyNumberFormat="1" applyFont="1" applyBorder="1" applyAlignment="1">
      <alignment horizontal="center" vertical="center" wrapText="1"/>
    </xf>
    <xf numFmtId="4" fontId="0" fillId="0" borderId="1" xfId="0" applyNumberFormat="1" applyBorder="1"/>
    <xf numFmtId="171" fontId="10" fillId="0" borderId="1" xfId="17" applyNumberFormat="1" applyFont="1" applyFill="1" applyBorder="1" applyAlignment="1" applyProtection="1">
      <alignment vertical="center" wrapText="1"/>
    </xf>
    <xf numFmtId="49" fontId="10" fillId="0" borderId="1" xfId="0" applyNumberFormat="1" applyFont="1" applyBorder="1" applyAlignment="1">
      <alignment horizontal="center" vertical="center" wrapText="1"/>
    </xf>
    <xf numFmtId="0" fontId="5" fillId="0" borderId="1" xfId="0" applyFont="1" applyBorder="1" applyAlignment="1">
      <alignment horizontal="right"/>
    </xf>
    <xf numFmtId="0" fontId="1" fillId="0" borderId="1" xfId="0" applyFont="1" applyFill="1" applyBorder="1"/>
    <xf numFmtId="0" fontId="13" fillId="0" borderId="1" xfId="0" applyFont="1" applyBorder="1"/>
    <xf numFmtId="0" fontId="13" fillId="0" borderId="1" xfId="0" applyFont="1" applyFill="1" applyBorder="1"/>
    <xf numFmtId="4" fontId="1" fillId="0" borderId="1" xfId="0" applyNumberFormat="1" applyFont="1" applyFill="1" applyBorder="1"/>
    <xf numFmtId="0" fontId="64" fillId="0" borderId="1" xfId="0" applyFont="1" applyFill="1" applyBorder="1" applyAlignment="1">
      <alignment horizontal="left" wrapText="1"/>
    </xf>
    <xf numFmtId="0" fontId="5" fillId="0" borderId="1" xfId="0" applyFont="1" applyBorder="1" applyAlignment="1">
      <alignment horizontal="center" vertical="center" wrapText="1"/>
    </xf>
    <xf numFmtId="0" fontId="5" fillId="0" borderId="0" xfId="0" applyFont="1" applyFill="1" applyAlignment="1">
      <alignment horizontal="right"/>
    </xf>
    <xf numFmtId="169" fontId="9" fillId="0" borderId="1" xfId="20" applyNumberFormat="1" applyFont="1" applyBorder="1" applyAlignment="1">
      <alignment horizontal="right"/>
    </xf>
    <xf numFmtId="167" fontId="19" fillId="0" borderId="1" xfId="17" applyNumberFormat="1" applyFont="1" applyFill="1" applyBorder="1" applyAlignment="1">
      <alignment horizontal="right"/>
    </xf>
    <xf numFmtId="165" fontId="10" fillId="0" borderId="1" xfId="17" applyFont="1" applyBorder="1" applyAlignment="1">
      <alignment horizontal="right"/>
    </xf>
    <xf numFmtId="167" fontId="10" fillId="0" borderId="1" xfId="17" applyNumberFormat="1" applyFont="1" applyBorder="1" applyAlignment="1">
      <alignment horizontal="right"/>
    </xf>
    <xf numFmtId="165" fontId="10" fillId="0" borderId="1" xfId="17" applyFont="1" applyBorder="1" applyAlignment="1">
      <alignment horizontal="right" wrapText="1"/>
    </xf>
    <xf numFmtId="49" fontId="5" fillId="0" borderId="1" xfId="0" applyNumberFormat="1" applyFont="1" applyBorder="1" applyAlignment="1">
      <alignment horizontal="center" vertical="top"/>
    </xf>
    <xf numFmtId="49" fontId="5" fillId="0" borderId="1" xfId="0" applyNumberFormat="1" applyFont="1" applyFill="1" applyBorder="1" applyAlignment="1">
      <alignment horizontal="center" vertical="top"/>
    </xf>
    <xf numFmtId="165" fontId="5" fillId="0" borderId="1" xfId="17" applyFont="1" applyFill="1" applyBorder="1" applyAlignment="1">
      <alignment horizontal="right" vertical="top" wrapText="1"/>
    </xf>
    <xf numFmtId="49" fontId="9"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0" fontId="10" fillId="0" borderId="0" xfId="0" applyFont="1" applyBorder="1" applyAlignment="1">
      <alignment horizontal="center" vertical="center" wrapText="1"/>
    </xf>
    <xf numFmtId="49" fontId="10" fillId="0" borderId="5" xfId="0" applyNumberFormat="1" applyFont="1" applyBorder="1" applyAlignment="1">
      <alignment vertical="center" wrapText="1"/>
    </xf>
    <xf numFmtId="49" fontId="10" fillId="0" borderId="5" xfId="0" applyNumberFormat="1" applyFont="1" applyBorder="1" applyAlignment="1">
      <alignment horizontal="center" vertical="center" wrapText="1"/>
    </xf>
    <xf numFmtId="165" fontId="9" fillId="0" borderId="5" xfId="17" applyFont="1" applyBorder="1" applyAlignment="1">
      <alignment vertical="center"/>
    </xf>
    <xf numFmtId="165" fontId="9" fillId="0" borderId="1" xfId="17" applyFont="1" applyBorder="1" applyAlignment="1">
      <alignment vertical="center"/>
    </xf>
    <xf numFmtId="167" fontId="10" fillId="0" borderId="5" xfId="0" applyNumberFormat="1" applyFont="1" applyFill="1" applyBorder="1" applyAlignment="1">
      <alignment horizontal="right" vertical="center" wrapText="1"/>
    </xf>
    <xf numFmtId="4" fontId="10" fillId="0" borderId="5" xfId="0" applyNumberFormat="1" applyFont="1" applyBorder="1"/>
    <xf numFmtId="167" fontId="10" fillId="0" borderId="5" xfId="0" applyNumberFormat="1" applyFont="1" applyBorder="1"/>
    <xf numFmtId="165" fontId="0" fillId="5" borderId="0" xfId="17" applyFont="1" applyFill="1"/>
    <xf numFmtId="165" fontId="0" fillId="5" borderId="0" xfId="17" applyFont="1" applyFill="1" applyBorder="1"/>
    <xf numFmtId="0" fontId="12" fillId="0" borderId="0" xfId="0" applyFont="1" applyFill="1" applyBorder="1" applyAlignment="1">
      <alignment horizontal="center" wrapText="1"/>
    </xf>
    <xf numFmtId="0" fontId="10" fillId="0" borderId="1" xfId="0" applyFont="1" applyFill="1" applyBorder="1" applyAlignment="1">
      <alignment vertical="center"/>
    </xf>
    <xf numFmtId="2" fontId="7" fillId="0" borderId="1" xfId="0" applyNumberFormat="1" applyFont="1" applyFill="1" applyBorder="1" applyAlignment="1">
      <alignment horizontal="left" vertical="center" wrapText="1"/>
    </xf>
    <xf numFmtId="0" fontId="12" fillId="0" borderId="0" xfId="0" applyFont="1" applyBorder="1" applyAlignment="1">
      <alignment horizontal="center" wrapText="1"/>
    </xf>
    <xf numFmtId="0" fontId="5" fillId="0" borderId="0" xfId="0" applyFont="1" applyAlignment="1">
      <alignment horizontal="right" wrapText="1"/>
    </xf>
    <xf numFmtId="0" fontId="14" fillId="0" borderId="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 xfId="0" applyFont="1" applyFill="1" applyBorder="1" applyAlignment="1">
      <alignment horizontal="left" vertical="center"/>
    </xf>
    <xf numFmtId="0" fontId="13" fillId="0" borderId="0" xfId="0" applyFont="1" applyAlignment="1">
      <alignment horizontal="right" vertical="center" wrapText="1"/>
    </xf>
    <xf numFmtId="49" fontId="14" fillId="0" borderId="7" xfId="0" applyNumberFormat="1" applyFont="1" applyFill="1" applyBorder="1" applyAlignment="1">
      <alignment horizontal="left" vertical="center" wrapText="1"/>
    </xf>
    <xf numFmtId="49" fontId="14" fillId="0" borderId="9" xfId="0" applyNumberFormat="1" applyFont="1" applyFill="1" applyBorder="1" applyAlignment="1">
      <alignment horizontal="left" vertical="center" wrapText="1"/>
    </xf>
    <xf numFmtId="49" fontId="14" fillId="0" borderId="5" xfId="0" applyNumberFormat="1" applyFont="1" applyFill="1" applyBorder="1" applyAlignment="1">
      <alignment horizontal="left" vertical="center" wrapText="1"/>
    </xf>
    <xf numFmtId="0" fontId="12" fillId="0" borderId="8" xfId="0" applyFont="1" applyBorder="1" applyAlignment="1">
      <alignment horizontal="center" vertical="center" wrapText="1"/>
    </xf>
    <xf numFmtId="0" fontId="8" fillId="0" borderId="1" xfId="0" applyFont="1" applyFill="1" applyBorder="1" applyAlignment="1">
      <alignment horizontal="left" vertical="center" wrapText="1"/>
    </xf>
    <xf numFmtId="168" fontId="12" fillId="0" borderId="0" xfId="0" applyNumberFormat="1" applyFont="1" applyFill="1" applyAlignment="1">
      <alignment horizontal="center" wrapText="1"/>
    </xf>
    <xf numFmtId="0" fontId="5" fillId="0" borderId="0" xfId="0" applyFont="1" applyFill="1" applyAlignment="1">
      <alignment horizontal="right" wrapText="1"/>
    </xf>
    <xf numFmtId="0" fontId="25" fillId="0" borderId="7" xfId="0" applyFont="1" applyBorder="1" applyAlignment="1">
      <alignment horizontal="center" vertical="top"/>
    </xf>
    <xf numFmtId="0" fontId="25" fillId="0" borderId="5" xfId="0" applyFont="1" applyBorder="1" applyAlignment="1">
      <alignment horizontal="center" vertical="top"/>
    </xf>
    <xf numFmtId="0" fontId="25" fillId="0" borderId="0" xfId="0" applyNumberFormat="1" applyFont="1" applyFill="1" applyAlignment="1">
      <alignment wrapText="1"/>
    </xf>
    <xf numFmtId="0" fontId="16" fillId="0" borderId="0" xfId="0" applyFont="1" applyBorder="1" applyAlignment="1">
      <alignment horizontal="center" wrapText="1"/>
    </xf>
    <xf numFmtId="0" fontId="25" fillId="0" borderId="7" xfId="0" applyFont="1" applyBorder="1" applyAlignment="1">
      <alignment horizontal="center" vertical="top" wrapText="1"/>
    </xf>
    <xf numFmtId="0" fontId="25" fillId="0" borderId="5" xfId="0" applyFont="1" applyBorder="1" applyAlignment="1">
      <alignment horizontal="center" vertical="top" wrapText="1"/>
    </xf>
    <xf numFmtId="4" fontId="5" fillId="0" borderId="1" xfId="0" applyNumberFormat="1" applyFont="1" applyBorder="1" applyAlignment="1">
      <alignment horizontal="center" vertical="center" wrapText="1"/>
    </xf>
    <xf numFmtId="0" fontId="12" fillId="0" borderId="0" xfId="0" applyFont="1" applyFill="1" applyBorder="1" applyAlignment="1">
      <alignment horizont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37" fillId="0" borderId="1" xfId="0" applyNumberFormat="1" applyFont="1" applyFill="1" applyBorder="1" applyAlignment="1">
      <alignment horizontal="center" vertical="center"/>
    </xf>
    <xf numFmtId="0" fontId="12"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165" fontId="5" fillId="0" borderId="4" xfId="17" applyFont="1" applyFill="1" applyBorder="1" applyAlignment="1">
      <alignment horizontal="center" vertical="center" wrapText="1"/>
    </xf>
    <xf numFmtId="165" fontId="5" fillId="0" borderId="6" xfId="17"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7" xfId="0" applyFont="1" applyBorder="1" applyAlignment="1">
      <alignment horizontal="center"/>
    </xf>
    <xf numFmtId="0" fontId="5" fillId="0" borderId="5"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9" fillId="0" borderId="1" xfId="0" applyFont="1" applyBorder="1" applyAlignment="1">
      <alignment horizontal="center" wrapText="1"/>
    </xf>
    <xf numFmtId="0" fontId="10" fillId="0" borderId="1" xfId="0" applyFont="1" applyBorder="1" applyAlignment="1">
      <alignment horizontal="center" vertical="center" wrapText="1"/>
    </xf>
    <xf numFmtId="0" fontId="12" fillId="0" borderId="0" xfId="0" applyFont="1" applyAlignment="1">
      <alignment horizontal="center" vertical="center" wrapText="1"/>
    </xf>
    <xf numFmtId="0" fontId="10" fillId="0" borderId="7" xfId="0" applyFont="1" applyBorder="1" applyAlignment="1">
      <alignment horizontal="center"/>
    </xf>
    <xf numFmtId="0" fontId="10" fillId="0" borderId="9" xfId="0" applyFont="1" applyBorder="1" applyAlignment="1">
      <alignment horizontal="center"/>
    </xf>
    <xf numFmtId="0" fontId="10" fillId="0" borderId="5" xfId="0" applyFont="1" applyBorder="1" applyAlignment="1">
      <alignment horizontal="center"/>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10" fillId="0" borderId="8" xfId="0" applyNumberFormat="1" applyFont="1" applyBorder="1" applyAlignment="1">
      <alignment horizontal="right" vertical="center"/>
    </xf>
    <xf numFmtId="49" fontId="10" fillId="0" borderId="1" xfId="0" applyNumberFormat="1" applyFont="1" applyBorder="1" applyAlignment="1">
      <alignment horizontal="center" vertical="center" wrapText="1"/>
    </xf>
    <xf numFmtId="49" fontId="5" fillId="0" borderId="8" xfId="0" applyNumberFormat="1" applyFont="1" applyFill="1" applyBorder="1" applyAlignment="1">
      <alignment horizontal="right" vertical="center"/>
    </xf>
    <xf numFmtId="0" fontId="12" fillId="0" borderId="0" xfId="0" applyFont="1" applyAlignment="1">
      <alignment horizontal="center" wrapText="1"/>
    </xf>
    <xf numFmtId="0" fontId="16" fillId="0" borderId="0" xfId="0" applyFont="1" applyBorder="1" applyAlignment="1">
      <alignment horizontal="center" vertical="center" wrapText="1"/>
    </xf>
    <xf numFmtId="172" fontId="12" fillId="0" borderId="23" xfId="0" applyNumberFormat="1" applyFont="1" applyFill="1" applyBorder="1" applyAlignment="1" applyProtection="1">
      <alignment horizontal="center" vertical="center" wrapText="1"/>
    </xf>
    <xf numFmtId="172" fontId="12" fillId="0" borderId="0" xfId="0" applyNumberFormat="1" applyFont="1" applyFill="1" applyBorder="1" applyAlignment="1" applyProtection="1">
      <alignment horizontal="center" vertical="center" wrapText="1"/>
    </xf>
    <xf numFmtId="0" fontId="38" fillId="0" borderId="1" xfId="0" applyNumberFormat="1" applyFont="1" applyFill="1" applyBorder="1" applyAlignment="1">
      <alignment horizontal="left" vertical="top" wrapText="1"/>
    </xf>
    <xf numFmtId="0" fontId="38" fillId="0" borderId="1" xfId="0" quotePrefix="1" applyNumberFormat="1" applyFont="1" applyFill="1" applyBorder="1" applyAlignment="1">
      <alignment horizontal="left" vertical="top" wrapText="1"/>
    </xf>
    <xf numFmtId="0" fontId="12" fillId="0" borderId="0" xfId="0" applyFont="1" applyFill="1" applyAlignment="1">
      <alignment horizontal="center" vertical="top" wrapText="1"/>
    </xf>
    <xf numFmtId="0" fontId="12" fillId="0" borderId="0"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cellXfs>
  <cellStyles count="70">
    <cellStyle name="20% — акцент1" xfId="27"/>
    <cellStyle name="20% — акцент2" xfId="28"/>
    <cellStyle name="20% — акцент3" xfId="29"/>
    <cellStyle name="20% — акцент4" xfId="30"/>
    <cellStyle name="20% — акцент5" xfId="31"/>
    <cellStyle name="20% — акцент6" xfId="32"/>
    <cellStyle name="40% — акцент1" xfId="33"/>
    <cellStyle name="40% — акцент2" xfId="34"/>
    <cellStyle name="40% — акцент3" xfId="35"/>
    <cellStyle name="40% — акцент4" xfId="36"/>
    <cellStyle name="40% — акцент5" xfId="37"/>
    <cellStyle name="40% — акцент6" xfId="38"/>
    <cellStyle name="60% — акцент1" xfId="39"/>
    <cellStyle name="60% — акцент2" xfId="40"/>
    <cellStyle name="60% — акцент3" xfId="41"/>
    <cellStyle name="60% — акцент4" xfId="42"/>
    <cellStyle name="60% — акцент5" xfId="43"/>
    <cellStyle name="60% — акцент6" xfId="44"/>
    <cellStyle name="Акцент1 2" xfId="45"/>
    <cellStyle name="Акцент2 2" xfId="46"/>
    <cellStyle name="Акцент3 2" xfId="47"/>
    <cellStyle name="Акцент4 2" xfId="48"/>
    <cellStyle name="Акцент5 2" xfId="49"/>
    <cellStyle name="Акцент6 2" xfId="50"/>
    <cellStyle name="Ввод  2" xfId="51"/>
    <cellStyle name="Вывод 2" xfId="52"/>
    <cellStyle name="Вычисление 2" xfId="53"/>
    <cellStyle name="Заголовок 1 2" xfId="54"/>
    <cellStyle name="Заголовок 2 2" xfId="55"/>
    <cellStyle name="Заголовок 3 2" xfId="56"/>
    <cellStyle name="Заголовок 4 2" xfId="57"/>
    <cellStyle name="Итог 2" xfId="58"/>
    <cellStyle name="Контрольная ячейка 2" xfId="59"/>
    <cellStyle name="Название 2" xfId="60"/>
    <cellStyle name="Нейтральный 2" xfId="61"/>
    <cellStyle name="Обычный" xfId="0" builtinId="0"/>
    <cellStyle name="Обычный 10" xfId="1"/>
    <cellStyle name="Обычный 11" xfId="2"/>
    <cellStyle name="Обычный 12" xfId="3"/>
    <cellStyle name="Обычный 2" xfId="4"/>
    <cellStyle name="Обычный 22" xfId="5"/>
    <cellStyle name="Обычный 23" xfId="6"/>
    <cellStyle name="Обычный 29" xfId="7"/>
    <cellStyle name="Обычный 3" xfId="26"/>
    <cellStyle name="Обычный 30" xfId="8"/>
    <cellStyle name="Обычный 4" xfId="21"/>
    <cellStyle name="Обычный 43" xfId="9"/>
    <cellStyle name="Обычный 44" xfId="10"/>
    <cellStyle name="Обычный 45" xfId="11"/>
    <cellStyle name="Обычный 46" xfId="12"/>
    <cellStyle name="Обычный 47" xfId="13"/>
    <cellStyle name="Обычный 48" xfId="14"/>
    <cellStyle name="Обычный_Лист1" xfId="22"/>
    <cellStyle name="Обычный_переч субс" xfId="25"/>
    <cellStyle name="Обычный_раздатка" xfId="68"/>
    <cellStyle name="Обычный_раздатка_1" xfId="69"/>
    <cellStyle name="Обычный_софин_1" xfId="24"/>
    <cellStyle name="Обычный_Шпаргалка" xfId="23"/>
    <cellStyle name="Плохой 2" xfId="62"/>
    <cellStyle name="Пояснение 2" xfId="63"/>
    <cellStyle name="Примечание 2" xfId="64"/>
    <cellStyle name="Связанная ячейка 2" xfId="65"/>
    <cellStyle name="Текст предупреждения 2" xfId="66"/>
    <cellStyle name="Тысячи [0]_Лист1" xfId="15"/>
    <cellStyle name="Тысячи_Лист1" xfId="16"/>
    <cellStyle name="Финансовый" xfId="17" builtinId="3"/>
    <cellStyle name="Финансовый 2" xfId="18"/>
    <cellStyle name="Финансовый 3" xfId="19"/>
    <cellStyle name="Финансовый 3 2" xfId="20"/>
    <cellStyle name="Хороший 2" xfId="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subp\&#1055;&#1086;&#1083;&#1100;&#1079;&#1086;&#1074;&#1072;&#1090;&#1077;&#1083;&#1080;\01_&#1041;&#1102;&#1076;&#1078;&#1077;&#1090;&#1085;&#1099;&#1081;%20&#1086;&#1090;&#1076;&#1077;&#1083;\&#1052;&#1086;&#1080;%20&#1076;&#1086;&#1082;&#1091;&#1084;&#1077;&#1085;&#1090;&#1099;\&#1073;&#1102;&#1076;&#1078;&#1077;&#1090;%202021\&#1056;&#1077;&#1096;&#1077;&#1085;&#1080;&#1103;\04%20&#1072;&#1087;&#1088;&#1077;&#1083;&#1100;\&#1087;&#1088;&#1080;&#1083;&#1086;&#1078;&#1077;&#1085;&#1080;&#1103;%2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rfu\Desktop\&#1055;&#1088;&#1080;&#1083;&#1086;&#1078;&#1077;&#1085;&#1080;&#1103;%202022-2024%20&#1084;&#1086;&#107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Деф"/>
      <sheetName val="АдмДох"/>
      <sheetName val="АдмИст"/>
      <sheetName val="Норм"/>
      <sheetName val="Дох "/>
      <sheetName val="Вед21"/>
      <sheetName val="вед 22-23"/>
      <sheetName val="Фун21"/>
      <sheetName val="Фун 22-23"/>
      <sheetName val="ЦСР 21"/>
      <sheetName val="ЦСР 22-23"/>
      <sheetName val="публ"/>
      <sheetName val="пов зп 06"/>
      <sheetName val="благ"/>
      <sheetName val="налог п"/>
      <sheetName val="уч УДС"/>
      <sheetName val="благ м"/>
      <sheetName val="Полн"/>
      <sheetName val="ФФП"/>
      <sheetName val="адм к"/>
      <sheetName val="ВУС"/>
      <sheetName val="пожарка"/>
      <sheetName val="дороги к"/>
      <sheetName val="ак"/>
      <sheetName val="дороги с"/>
      <sheetName val="БДД"/>
      <sheetName val="Молод"/>
      <sheetName val="сбал"/>
      <sheetName val="переч субс"/>
      <sheetName val="софин"/>
      <sheetName val="Заим"/>
      <sheetName val="гор ср"/>
      <sheetName val="пов зп 10"/>
      <sheetName val="рег вып"/>
      <sheetName val="спр"/>
      <sheetName val="Лист1"/>
      <sheetName val="Лист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
          <cell r="B4" t="str">
            <v>6/1-25</v>
          </cell>
        </row>
        <row r="38">
          <cell r="C38">
            <v>0</v>
          </cell>
        </row>
      </sheetData>
      <sheetData sheetId="35"/>
      <sheetData sheetId="3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Деф"/>
      <sheetName val="АдмДох"/>
      <sheetName val="АдмИст"/>
      <sheetName val="Норм"/>
      <sheetName val="Дох "/>
      <sheetName val="Вед22"/>
      <sheetName val="вед 23-24"/>
      <sheetName val="Фун22"/>
      <sheetName val="Фун 23-24"/>
      <sheetName val="ЦСР 22"/>
      <sheetName val="ЦСР 23-24"/>
      <sheetName val="публ"/>
      <sheetName val="Полн"/>
      <sheetName val="сбал"/>
      <sheetName val="софин"/>
      <sheetName val="дороги к"/>
      <sheetName val="горср 10"/>
      <sheetName val="рег вып"/>
      <sheetName val="гор ср"/>
      <sheetName val="налог п"/>
      <sheetName val="уч УДС"/>
      <sheetName val="благ"/>
      <sheetName val="благ м"/>
      <sheetName val="ФФП"/>
      <sheetName val="адм к"/>
      <sheetName val="ВУС"/>
      <sheetName val="переселен"/>
      <sheetName val="пожарка"/>
      <sheetName val="ак"/>
      <sheetName val="дороги с"/>
      <sheetName val="БДД"/>
      <sheetName val="Молод"/>
      <sheetName val="дороги50"/>
      <sheetName val="переч субс"/>
      <sheetName val="Заим"/>
      <sheetName val="пов зп 10"/>
      <sheetName val="спр"/>
      <sheetName val="Лист1"/>
      <sheetName val="Лист2"/>
    </sheetNames>
    <sheetDataSet>
      <sheetData sheetId="0"/>
      <sheetData sheetId="1"/>
      <sheetData sheetId="2"/>
      <sheetData sheetId="3"/>
      <sheetData sheetId="4"/>
      <sheetData sheetId="5">
        <row r="8">
          <cell r="G8" t="str">
            <v/>
          </cell>
        </row>
        <row r="9">
          <cell r="G9" t="str">
            <v>0100</v>
          </cell>
        </row>
        <row r="10">
          <cell r="G10" t="str">
            <v>0103</v>
          </cell>
        </row>
        <row r="11">
          <cell r="G11" t="str">
            <v>01038000000000</v>
          </cell>
        </row>
        <row r="12">
          <cell r="G12" t="str">
            <v>01038020000000</v>
          </cell>
        </row>
        <row r="13">
          <cell r="G13" t="str">
            <v>01038020060000</v>
          </cell>
        </row>
        <row r="14">
          <cell r="G14" t="str">
            <v>01038020060000100</v>
          </cell>
        </row>
        <row r="15">
          <cell r="G15" t="str">
            <v>01038020060000120</v>
          </cell>
        </row>
        <row r="16">
          <cell r="G16" t="str">
            <v>01038020060000121</v>
          </cell>
        </row>
        <row r="17">
          <cell r="G17" t="str">
            <v>01038020060000122</v>
          </cell>
        </row>
        <row r="18">
          <cell r="G18" t="str">
            <v>01038020060000129</v>
          </cell>
        </row>
        <row r="19">
          <cell r="G19" t="str">
            <v>01038020060000200</v>
          </cell>
        </row>
        <row r="20">
          <cell r="G20" t="str">
            <v>01038020060000240</v>
          </cell>
        </row>
        <row r="21">
          <cell r="G21" t="str">
            <v>01038020060000244</v>
          </cell>
        </row>
        <row r="22">
          <cell r="G22" t="str">
            <v>01038020067000</v>
          </cell>
        </row>
        <row r="23">
          <cell r="G23" t="str">
            <v>01038020067000100</v>
          </cell>
        </row>
        <row r="24">
          <cell r="G24" t="str">
            <v>01038020067000120</v>
          </cell>
        </row>
        <row r="25">
          <cell r="G25" t="str">
            <v>01038020067000122</v>
          </cell>
        </row>
        <row r="26">
          <cell r="G26" t="str">
            <v>01038030000000</v>
          </cell>
        </row>
        <row r="27">
          <cell r="G27" t="str">
            <v>01038030060000</v>
          </cell>
        </row>
        <row r="28">
          <cell r="G28" t="str">
            <v>01038030060000100</v>
          </cell>
        </row>
        <row r="29">
          <cell r="G29" t="str">
            <v>01038030060000120</v>
          </cell>
        </row>
        <row r="30">
          <cell r="G30" t="str">
            <v>01038030060000121</v>
          </cell>
        </row>
        <row r="31">
          <cell r="G31" t="str">
            <v>01038030060000122</v>
          </cell>
        </row>
        <row r="32">
          <cell r="G32" t="str">
            <v>01038030060000123</v>
          </cell>
        </row>
        <row r="33">
          <cell r="G33" t="str">
            <v>01038030060000129</v>
          </cell>
        </row>
        <row r="34">
          <cell r="G34" t="str">
            <v>01038030067000</v>
          </cell>
        </row>
        <row r="35">
          <cell r="G35" t="str">
            <v>01038030067000100</v>
          </cell>
        </row>
        <row r="36">
          <cell r="G36" t="str">
            <v>01038030067000120</v>
          </cell>
        </row>
        <row r="37">
          <cell r="G37" t="str">
            <v>01038030067000122</v>
          </cell>
        </row>
        <row r="38">
          <cell r="G38" t="str">
            <v/>
          </cell>
        </row>
        <row r="39">
          <cell r="G39" t="str">
            <v>0100</v>
          </cell>
        </row>
        <row r="40">
          <cell r="G40" t="str">
            <v>0106</v>
          </cell>
        </row>
        <row r="41">
          <cell r="G41" t="str">
            <v>01068000000000</v>
          </cell>
        </row>
        <row r="42">
          <cell r="G42" t="str">
            <v>01068020000000</v>
          </cell>
        </row>
        <row r="43">
          <cell r="G43" t="str">
            <v>01068020060000</v>
          </cell>
        </row>
        <row r="44">
          <cell r="G44" t="str">
            <v>01068020060000100</v>
          </cell>
        </row>
        <row r="45">
          <cell r="G45" t="str">
            <v>01068020060000120</v>
          </cell>
        </row>
        <row r="46">
          <cell r="G46" t="str">
            <v>01068020060000121</v>
          </cell>
        </row>
        <row r="47">
          <cell r="G47" t="str">
            <v>01068020060000122</v>
          </cell>
        </row>
        <row r="48">
          <cell r="G48" t="str">
            <v>01068020060000129</v>
          </cell>
        </row>
        <row r="49">
          <cell r="G49" t="str">
            <v>01068020060000200</v>
          </cell>
        </row>
        <row r="50">
          <cell r="G50" t="str">
            <v>01068020060000240</v>
          </cell>
        </row>
        <row r="51">
          <cell r="G51" t="str">
            <v>01068020060000244</v>
          </cell>
        </row>
        <row r="52">
          <cell r="G52" t="str">
            <v>01068020067000</v>
          </cell>
        </row>
        <row r="53">
          <cell r="G53" t="str">
            <v>01068020067000100</v>
          </cell>
        </row>
        <row r="54">
          <cell r="G54" t="str">
            <v>01068020067000120</v>
          </cell>
        </row>
        <row r="55">
          <cell r="G55" t="str">
            <v>01068020067000122</v>
          </cell>
        </row>
        <row r="56">
          <cell r="G56" t="str">
            <v>01068040000000</v>
          </cell>
        </row>
        <row r="57">
          <cell r="G57" t="str">
            <v>01068040060000</v>
          </cell>
        </row>
        <row r="58">
          <cell r="G58" t="str">
            <v>01068040060000100</v>
          </cell>
        </row>
        <row r="59">
          <cell r="G59" t="str">
            <v>01068040060000120</v>
          </cell>
        </row>
        <row r="60">
          <cell r="G60" t="str">
            <v>01068040060000121</v>
          </cell>
        </row>
        <row r="61">
          <cell r="G61" t="str">
            <v>01068040060000122</v>
          </cell>
        </row>
        <row r="62">
          <cell r="G62" t="str">
            <v>01068040067000</v>
          </cell>
        </row>
        <row r="63">
          <cell r="G63" t="str">
            <v>01068040067000100</v>
          </cell>
        </row>
        <row r="64">
          <cell r="G64" t="str">
            <v>01068040067000120</v>
          </cell>
        </row>
        <row r="65">
          <cell r="G65" t="str">
            <v>01068040067000129</v>
          </cell>
        </row>
        <row r="66">
          <cell r="G66" t="str">
            <v/>
          </cell>
        </row>
        <row r="67">
          <cell r="G67" t="str">
            <v>0100</v>
          </cell>
        </row>
        <row r="68">
          <cell r="G68" t="str">
            <v>0102</v>
          </cell>
        </row>
        <row r="69">
          <cell r="G69" t="str">
            <v>01028000000000</v>
          </cell>
        </row>
        <row r="70">
          <cell r="G70" t="str">
            <v>01028010000000</v>
          </cell>
        </row>
        <row r="71">
          <cell r="G71" t="str">
            <v>01028010060000</v>
          </cell>
        </row>
        <row r="72">
          <cell r="G72" t="str">
            <v>01028010060000100</v>
          </cell>
        </row>
        <row r="73">
          <cell r="G73" t="str">
            <v>01028010060000120</v>
          </cell>
        </row>
        <row r="74">
          <cell r="G74" t="str">
            <v>01028010060000121</v>
          </cell>
        </row>
        <row r="75">
          <cell r="G75" t="str">
            <v>01028010060000122</v>
          </cell>
        </row>
        <row r="76">
          <cell r="G76" t="str">
            <v>01028010060000129</v>
          </cell>
        </row>
        <row r="77">
          <cell r="G77" t="str">
            <v>01028010067000</v>
          </cell>
        </row>
        <row r="78">
          <cell r="G78" t="str">
            <v>01028010067000100</v>
          </cell>
        </row>
        <row r="79">
          <cell r="G79" t="str">
            <v>01028010067000120</v>
          </cell>
        </row>
        <row r="80">
          <cell r="G80" t="str">
            <v>01028010067000122</v>
          </cell>
        </row>
        <row r="81">
          <cell r="G81" t="str">
            <v>0104</v>
          </cell>
        </row>
        <row r="82">
          <cell r="G82" t="str">
            <v>01040400000000</v>
          </cell>
        </row>
        <row r="83">
          <cell r="G83" t="str">
            <v>01040420000000</v>
          </cell>
        </row>
        <row r="84">
          <cell r="G84" t="str">
            <v>01040420080040</v>
          </cell>
        </row>
        <row r="85">
          <cell r="G85" t="str">
            <v>01040420080040200</v>
          </cell>
        </row>
        <row r="86">
          <cell r="G86" t="str">
            <v>01040420080040240</v>
          </cell>
        </row>
        <row r="87">
          <cell r="G87" t="str">
            <v>01040420080040244</v>
          </cell>
        </row>
        <row r="88">
          <cell r="G88" t="str">
            <v>01048000000000</v>
          </cell>
        </row>
        <row r="89">
          <cell r="G89" t="str">
            <v>01048020000000</v>
          </cell>
        </row>
        <row r="90">
          <cell r="G90" t="str">
            <v>01048020060000</v>
          </cell>
        </row>
        <row r="91">
          <cell r="G91" t="str">
            <v>01048020060000100</v>
          </cell>
        </row>
        <row r="92">
          <cell r="G92" t="str">
            <v>01048020060000120</v>
          </cell>
        </row>
        <row r="93">
          <cell r="G93" t="str">
            <v>01048020060000121</v>
          </cell>
        </row>
        <row r="94">
          <cell r="G94" t="str">
            <v>01048020060000122</v>
          </cell>
        </row>
        <row r="95">
          <cell r="G95" t="str">
            <v>01048020060000129</v>
          </cell>
        </row>
        <row r="96">
          <cell r="G96" t="str">
            <v>01048020060000200</v>
          </cell>
        </row>
        <row r="97">
          <cell r="G97" t="str">
            <v>01048020060000240</v>
          </cell>
        </row>
        <row r="98">
          <cell r="G98" t="str">
            <v>01048020060000244</v>
          </cell>
        </row>
        <row r="99">
          <cell r="G99" t="str">
            <v>01048020060000800</v>
          </cell>
        </row>
        <row r="100">
          <cell r="G100" t="str">
            <v>01048020060000850</v>
          </cell>
        </row>
        <row r="101">
          <cell r="G101" t="str">
            <v>01048020060000853</v>
          </cell>
        </row>
        <row r="102">
          <cell r="G102" t="str">
            <v>01048020061000</v>
          </cell>
        </row>
        <row r="103">
          <cell r="G103" t="str">
            <v>01048020061000100</v>
          </cell>
        </row>
        <row r="104">
          <cell r="G104" t="str">
            <v>01048020061000120</v>
          </cell>
        </row>
        <row r="105">
          <cell r="G105" t="str">
            <v>01048020061000121</v>
          </cell>
        </row>
        <row r="106">
          <cell r="G106" t="str">
            <v>01048020061000129</v>
          </cell>
        </row>
        <row r="107">
          <cell r="G107" t="str">
            <v>01048020067000</v>
          </cell>
        </row>
        <row r="108">
          <cell r="G108" t="str">
            <v>01048020067000100</v>
          </cell>
        </row>
        <row r="109">
          <cell r="G109" t="str">
            <v>01048020067000120</v>
          </cell>
        </row>
        <row r="110">
          <cell r="G110" t="str">
            <v>01048020067000122</v>
          </cell>
        </row>
        <row r="111">
          <cell r="G111" t="str">
            <v>0104802006Б000</v>
          </cell>
        </row>
        <row r="112">
          <cell r="G112" t="str">
            <v>0104802006Б000100</v>
          </cell>
        </row>
        <row r="113">
          <cell r="G113" t="str">
            <v>0104802006Б000120</v>
          </cell>
        </row>
        <row r="114">
          <cell r="G114" t="str">
            <v>0104802006Б000121</v>
          </cell>
        </row>
        <row r="115">
          <cell r="G115" t="str">
            <v>0104802006Б000129</v>
          </cell>
        </row>
        <row r="116">
          <cell r="G116" t="str">
            <v>0104802006Г000</v>
          </cell>
        </row>
        <row r="117">
          <cell r="G117" t="str">
            <v>0104802006Г000200</v>
          </cell>
        </row>
        <row r="118">
          <cell r="G118" t="str">
            <v>0104802006Г000240</v>
          </cell>
        </row>
        <row r="119">
          <cell r="G119" t="str">
            <v>0104802006Г000244</v>
          </cell>
        </row>
        <row r="120">
          <cell r="G120" t="str">
            <v>0104802006Г000247</v>
          </cell>
        </row>
        <row r="121">
          <cell r="G121" t="str">
            <v>0104802006М000</v>
          </cell>
        </row>
        <row r="122">
          <cell r="G122" t="str">
            <v>0104802006М000200</v>
          </cell>
        </row>
        <row r="123">
          <cell r="G123" t="str">
            <v>0104802006М000240</v>
          </cell>
        </row>
        <row r="124">
          <cell r="G124" t="str">
            <v>0104802006М000244</v>
          </cell>
        </row>
        <row r="125">
          <cell r="G125" t="str">
            <v>0104802006Э000</v>
          </cell>
        </row>
        <row r="126">
          <cell r="G126" t="str">
            <v>0104802006Э000200</v>
          </cell>
        </row>
        <row r="127">
          <cell r="G127" t="str">
            <v>0104802006Э000240</v>
          </cell>
        </row>
        <row r="128">
          <cell r="G128" t="str">
            <v>0104802006Э000247</v>
          </cell>
        </row>
        <row r="129">
          <cell r="G129" t="str">
            <v>01048020074670</v>
          </cell>
        </row>
        <row r="130">
          <cell r="G130" t="str">
            <v>01048020074670100</v>
          </cell>
        </row>
        <row r="131">
          <cell r="G131" t="str">
            <v>01048020074670120</v>
          </cell>
        </row>
        <row r="132">
          <cell r="G132" t="str">
            <v>01048020074670121</v>
          </cell>
        </row>
        <row r="133">
          <cell r="G133" t="str">
            <v>01048020074670122</v>
          </cell>
        </row>
        <row r="134">
          <cell r="G134" t="str">
            <v>01048020074670129</v>
          </cell>
        </row>
        <row r="135">
          <cell r="G135" t="str">
            <v>01048020074670200</v>
          </cell>
        </row>
        <row r="136">
          <cell r="G136" t="str">
            <v>01048020074670240</v>
          </cell>
        </row>
        <row r="137">
          <cell r="G137" t="str">
            <v>01048020074670244</v>
          </cell>
        </row>
        <row r="138">
          <cell r="G138" t="str">
            <v>01048020076040</v>
          </cell>
        </row>
        <row r="139">
          <cell r="G139" t="str">
            <v>01048020076040100</v>
          </cell>
        </row>
        <row r="140">
          <cell r="G140" t="str">
            <v>01048020076040120</v>
          </cell>
        </row>
        <row r="141">
          <cell r="G141" t="str">
            <v>01048020076040121</v>
          </cell>
        </row>
        <row r="142">
          <cell r="G142" t="str">
            <v>01048020076040122</v>
          </cell>
        </row>
        <row r="143">
          <cell r="G143" t="str">
            <v>01048020076040129</v>
          </cell>
        </row>
        <row r="144">
          <cell r="G144" t="str">
            <v>01048020076040200</v>
          </cell>
        </row>
        <row r="145">
          <cell r="G145" t="str">
            <v>01048020076040240</v>
          </cell>
        </row>
        <row r="146">
          <cell r="G146" t="str">
            <v>01048020076040244</v>
          </cell>
        </row>
        <row r="147">
          <cell r="G147" t="str">
            <v>010480200Ч0010</v>
          </cell>
        </row>
        <row r="148">
          <cell r="G148" t="str">
            <v>010480200Ч0010100</v>
          </cell>
        </row>
        <row r="149">
          <cell r="G149" t="str">
            <v>010480200Ч0010120</v>
          </cell>
        </row>
        <row r="150">
          <cell r="G150" t="str">
            <v>010480200Ч0010121</v>
          </cell>
        </row>
        <row r="151">
          <cell r="G151" t="str">
            <v>010480200Ч0010129</v>
          </cell>
        </row>
        <row r="152">
          <cell r="G152" t="str">
            <v>0105</v>
          </cell>
        </row>
        <row r="153">
          <cell r="G153" t="str">
            <v>01059000000000</v>
          </cell>
        </row>
        <row r="154">
          <cell r="G154" t="str">
            <v>01059040000000</v>
          </cell>
        </row>
        <row r="155">
          <cell r="G155" t="str">
            <v>01059040051200</v>
          </cell>
        </row>
        <row r="156">
          <cell r="G156" t="str">
            <v>01059040051200200</v>
          </cell>
        </row>
        <row r="157">
          <cell r="G157" t="str">
            <v>01059040051200240</v>
          </cell>
        </row>
        <row r="158">
          <cell r="G158" t="str">
            <v>01059040051200244</v>
          </cell>
        </row>
        <row r="159">
          <cell r="G159" t="str">
            <v>0113</v>
          </cell>
        </row>
        <row r="160">
          <cell r="G160" t="str">
            <v>01130400000000</v>
          </cell>
        </row>
        <row r="161">
          <cell r="G161" t="str">
            <v>01130430000000</v>
          </cell>
        </row>
        <row r="162">
          <cell r="G162" t="str">
            <v>01130430080000</v>
          </cell>
        </row>
        <row r="163">
          <cell r="G163" t="str">
            <v>01130430080000200</v>
          </cell>
        </row>
        <row r="164">
          <cell r="G164" t="str">
            <v>01130430080000240</v>
          </cell>
        </row>
        <row r="165">
          <cell r="G165" t="str">
            <v>01130430080000244</v>
          </cell>
        </row>
        <row r="166">
          <cell r="G166" t="str">
            <v>0113043008Ф000</v>
          </cell>
        </row>
        <row r="167">
          <cell r="G167" t="str">
            <v>0113043008Ф000200</v>
          </cell>
        </row>
        <row r="168">
          <cell r="G168" t="str">
            <v>0113043008Ф000240</v>
          </cell>
        </row>
        <row r="169">
          <cell r="G169" t="str">
            <v>0113043008Ф000244</v>
          </cell>
        </row>
        <row r="170">
          <cell r="G170" t="str">
            <v>01138000000000</v>
          </cell>
        </row>
        <row r="171">
          <cell r="G171" t="str">
            <v>01138020000000</v>
          </cell>
        </row>
        <row r="172">
          <cell r="G172" t="str">
            <v>01138020074290</v>
          </cell>
        </row>
        <row r="173">
          <cell r="G173" t="str">
            <v>01138020074290100</v>
          </cell>
        </row>
        <row r="174">
          <cell r="G174" t="str">
            <v>01138020074290120</v>
          </cell>
        </row>
        <row r="175">
          <cell r="G175" t="str">
            <v>01138020074290121</v>
          </cell>
        </row>
        <row r="176">
          <cell r="G176" t="str">
            <v>01138020074290129</v>
          </cell>
        </row>
        <row r="177">
          <cell r="G177" t="str">
            <v>01138020074290200</v>
          </cell>
        </row>
        <row r="178">
          <cell r="G178" t="str">
            <v>01138020074290240</v>
          </cell>
        </row>
        <row r="179">
          <cell r="G179" t="str">
            <v>01138020074290244</v>
          </cell>
        </row>
        <row r="180">
          <cell r="G180" t="str">
            <v>01138020075190</v>
          </cell>
        </row>
        <row r="181">
          <cell r="G181" t="str">
            <v>01138020075190100</v>
          </cell>
        </row>
        <row r="182">
          <cell r="G182" t="str">
            <v>01138020075190120</v>
          </cell>
        </row>
        <row r="183">
          <cell r="G183" t="str">
            <v>01138020075190121</v>
          </cell>
        </row>
        <row r="184">
          <cell r="G184" t="str">
            <v>01138020075190129</v>
          </cell>
        </row>
        <row r="185">
          <cell r="G185" t="str">
            <v>01138020075190200</v>
          </cell>
        </row>
        <row r="186">
          <cell r="G186" t="str">
            <v>01138020075190240</v>
          </cell>
        </row>
        <row r="187">
          <cell r="G187" t="str">
            <v>01138020075190244</v>
          </cell>
        </row>
        <row r="188">
          <cell r="G188" t="str">
            <v>01138020078460</v>
          </cell>
        </row>
        <row r="189">
          <cell r="G189" t="str">
            <v>01138020078460100</v>
          </cell>
        </row>
        <row r="190">
          <cell r="G190" t="str">
            <v>01138020078460120</v>
          </cell>
        </row>
        <row r="191">
          <cell r="G191" t="str">
            <v>01138020078460121</v>
          </cell>
        </row>
        <row r="192">
          <cell r="G192" t="str">
            <v>01138020078460129</v>
          </cell>
        </row>
        <row r="193">
          <cell r="G193" t="str">
            <v>01138020078460200</v>
          </cell>
        </row>
        <row r="194">
          <cell r="G194" t="str">
            <v>01138020078460240</v>
          </cell>
        </row>
        <row r="195">
          <cell r="G195" t="str">
            <v>01138020078460244</v>
          </cell>
        </row>
        <row r="196">
          <cell r="G196" t="str">
            <v>01139000000000</v>
          </cell>
        </row>
        <row r="197">
          <cell r="G197" t="str">
            <v>01139060000000</v>
          </cell>
        </row>
        <row r="198">
          <cell r="G198" t="str">
            <v>01139060080000</v>
          </cell>
        </row>
        <row r="199">
          <cell r="G199" t="str">
            <v>01139060080000300</v>
          </cell>
        </row>
        <row r="200">
          <cell r="G200" t="str">
            <v>01139060080000330</v>
          </cell>
        </row>
        <row r="201">
          <cell r="G201" t="str">
            <v>0300</v>
          </cell>
        </row>
        <row r="202">
          <cell r="G202" t="str">
            <v>0310</v>
          </cell>
        </row>
        <row r="203">
          <cell r="G203" t="str">
            <v>03100400000000</v>
          </cell>
        </row>
        <row r="204">
          <cell r="G204" t="str">
            <v>03100410000000</v>
          </cell>
        </row>
        <row r="205">
          <cell r="G205" t="str">
            <v>03100410040010</v>
          </cell>
        </row>
        <row r="206">
          <cell r="G206" t="str">
            <v>03100410040010100</v>
          </cell>
        </row>
        <row r="207">
          <cell r="G207" t="str">
            <v>03100410040010110</v>
          </cell>
        </row>
        <row r="208">
          <cell r="G208" t="str">
            <v>03100410040010111</v>
          </cell>
        </row>
        <row r="209">
          <cell r="G209" t="str">
            <v>03100410040010119</v>
          </cell>
        </row>
        <row r="210">
          <cell r="G210" t="str">
            <v>03100410040010200</v>
          </cell>
        </row>
        <row r="211">
          <cell r="G211" t="str">
            <v>03100410040010240</v>
          </cell>
        </row>
        <row r="212">
          <cell r="G212" t="str">
            <v>03100410040010244</v>
          </cell>
        </row>
        <row r="213">
          <cell r="G213" t="str">
            <v>0310041004Ф010</v>
          </cell>
        </row>
        <row r="214">
          <cell r="G214" t="str">
            <v>0310041004Ф010200</v>
          </cell>
        </row>
        <row r="215">
          <cell r="G215" t="str">
            <v>0310041004Ф010240</v>
          </cell>
        </row>
        <row r="216">
          <cell r="G216" t="str">
            <v>0310041004Ф010244</v>
          </cell>
        </row>
        <row r="217">
          <cell r="G217" t="str">
            <v>03100410080000</v>
          </cell>
        </row>
        <row r="218">
          <cell r="G218" t="str">
            <v>03100410080000200</v>
          </cell>
        </row>
        <row r="219">
          <cell r="G219" t="str">
            <v>03100410080000240</v>
          </cell>
        </row>
        <row r="220">
          <cell r="G220" t="str">
            <v>03100410080000244</v>
          </cell>
        </row>
        <row r="221">
          <cell r="G221" t="str">
            <v>03100410080090</v>
          </cell>
        </row>
        <row r="222">
          <cell r="G222" t="str">
            <v>03100410080090200</v>
          </cell>
        </row>
        <row r="223">
          <cell r="G223" t="str">
            <v>03100410080090240</v>
          </cell>
        </row>
        <row r="224">
          <cell r="G224" t="str">
            <v>03100410080090244</v>
          </cell>
        </row>
        <row r="225">
          <cell r="G225" t="str">
            <v>031004100S4130</v>
          </cell>
        </row>
        <row r="226">
          <cell r="G226" t="str">
            <v>031004100S4130200</v>
          </cell>
        </row>
        <row r="227">
          <cell r="G227" t="str">
            <v>031004100S4130240</v>
          </cell>
        </row>
        <row r="228">
          <cell r="G228" t="str">
            <v>031004100S4130244</v>
          </cell>
        </row>
        <row r="229">
          <cell r="G229" t="str">
            <v>03100420000000</v>
          </cell>
        </row>
        <row r="230">
          <cell r="G230" t="str">
            <v>03100420080020</v>
          </cell>
        </row>
        <row r="231">
          <cell r="G231" t="str">
            <v>03100420080020200</v>
          </cell>
        </row>
        <row r="232">
          <cell r="G232" t="str">
            <v>03100420080020240</v>
          </cell>
        </row>
        <row r="233">
          <cell r="G233" t="str">
            <v>03100420080020244</v>
          </cell>
        </row>
        <row r="234">
          <cell r="G234" t="str">
            <v>03100420080030</v>
          </cell>
        </row>
        <row r="235">
          <cell r="G235" t="str">
            <v>03100420080030200</v>
          </cell>
        </row>
        <row r="236">
          <cell r="G236" t="str">
            <v>03100420080030240</v>
          </cell>
        </row>
        <row r="237">
          <cell r="G237" t="str">
            <v>03100420080030244</v>
          </cell>
        </row>
        <row r="238">
          <cell r="G238" t="str">
            <v>031004200S4121</v>
          </cell>
        </row>
        <row r="239">
          <cell r="G239" t="str">
            <v>031004200S4121200</v>
          </cell>
        </row>
        <row r="240">
          <cell r="G240" t="str">
            <v>031004200S4121240</v>
          </cell>
        </row>
        <row r="241">
          <cell r="G241" t="str">
            <v>031004200S4121244</v>
          </cell>
        </row>
        <row r="242">
          <cell r="G242" t="str">
            <v>0314</v>
          </cell>
        </row>
        <row r="243">
          <cell r="G243" t="str">
            <v>03140400000000</v>
          </cell>
        </row>
        <row r="244">
          <cell r="G244" t="str">
            <v>03140410000000</v>
          </cell>
        </row>
        <row r="245">
          <cell r="G245" t="str">
            <v>03140410080000</v>
          </cell>
        </row>
        <row r="246">
          <cell r="G246" t="str">
            <v>03140410080000200</v>
          </cell>
        </row>
        <row r="247">
          <cell r="G247" t="str">
            <v>03140410080000240</v>
          </cell>
        </row>
        <row r="248">
          <cell r="G248" t="str">
            <v>03140410080000244</v>
          </cell>
        </row>
        <row r="249">
          <cell r="G249" t="str">
            <v>0400</v>
          </cell>
        </row>
        <row r="250">
          <cell r="G250" t="str">
            <v>0405</v>
          </cell>
        </row>
        <row r="251">
          <cell r="G251" t="str">
            <v>04051200000000</v>
          </cell>
        </row>
        <row r="252">
          <cell r="G252" t="str">
            <v>04051210000000</v>
          </cell>
        </row>
        <row r="253">
          <cell r="G253" t="str">
            <v>04051210080000</v>
          </cell>
        </row>
        <row r="254">
          <cell r="G254" t="str">
            <v>04051210080000200</v>
          </cell>
        </row>
        <row r="255">
          <cell r="G255" t="str">
            <v>04051210080000240</v>
          </cell>
        </row>
        <row r="256">
          <cell r="G256" t="str">
            <v>04051210080000244</v>
          </cell>
        </row>
        <row r="257">
          <cell r="G257" t="str">
            <v>04051230000000</v>
          </cell>
        </row>
        <row r="258">
          <cell r="G258" t="str">
            <v>04051230075170</v>
          </cell>
        </row>
        <row r="259">
          <cell r="G259" t="str">
            <v>04051230075170100</v>
          </cell>
        </row>
        <row r="260">
          <cell r="G260" t="str">
            <v>04051230075170120</v>
          </cell>
        </row>
        <row r="261">
          <cell r="G261" t="str">
            <v>04051230075170121</v>
          </cell>
        </row>
        <row r="262">
          <cell r="G262" t="str">
            <v>04051230075170122</v>
          </cell>
        </row>
        <row r="263">
          <cell r="G263" t="str">
            <v>04051230075170129</v>
          </cell>
        </row>
        <row r="264">
          <cell r="G264" t="str">
            <v>04051230075170200</v>
          </cell>
        </row>
        <row r="265">
          <cell r="G265" t="str">
            <v>04051230075170240</v>
          </cell>
        </row>
        <row r="266">
          <cell r="G266" t="str">
            <v>04051230075170244</v>
          </cell>
        </row>
        <row r="267">
          <cell r="G267" t="str">
            <v>0407</v>
          </cell>
        </row>
        <row r="268">
          <cell r="G268" t="str">
            <v>04078000000000</v>
          </cell>
        </row>
        <row r="269">
          <cell r="G269" t="str">
            <v>04078020000000</v>
          </cell>
        </row>
        <row r="270">
          <cell r="G270" t="str">
            <v>04078020074460</v>
          </cell>
        </row>
        <row r="271">
          <cell r="G271" t="str">
            <v>04078020074460100</v>
          </cell>
        </row>
        <row r="272">
          <cell r="G272" t="str">
            <v>04078020074460120</v>
          </cell>
        </row>
        <row r="273">
          <cell r="G273" t="str">
            <v>04078020074460121</v>
          </cell>
        </row>
        <row r="274">
          <cell r="G274" t="str">
            <v>04078020074460122</v>
          </cell>
        </row>
        <row r="275">
          <cell r="G275" t="str">
            <v>04078020074460129</v>
          </cell>
        </row>
        <row r="276">
          <cell r="G276" t="str">
            <v>04078020074460200</v>
          </cell>
        </row>
        <row r="277">
          <cell r="G277" t="str">
            <v>04078020074460240</v>
          </cell>
        </row>
        <row r="278">
          <cell r="G278" t="str">
            <v>04078020074460244</v>
          </cell>
        </row>
        <row r="279">
          <cell r="G279" t="str">
            <v>0408</v>
          </cell>
        </row>
        <row r="280">
          <cell r="G280" t="str">
            <v>04080900000000</v>
          </cell>
        </row>
        <row r="281">
          <cell r="G281" t="str">
            <v>04080920000000</v>
          </cell>
        </row>
        <row r="282">
          <cell r="G282" t="str">
            <v>040809200В0000</v>
          </cell>
        </row>
        <row r="283">
          <cell r="G283" t="str">
            <v>040809200В0000800</v>
          </cell>
        </row>
        <row r="284">
          <cell r="G284" t="str">
            <v>040809200В0000810</v>
          </cell>
        </row>
        <row r="285">
          <cell r="G285" t="str">
            <v>040809200В0000811</v>
          </cell>
        </row>
        <row r="286">
          <cell r="G286" t="str">
            <v>040809200Л0000</v>
          </cell>
        </row>
        <row r="287">
          <cell r="G287" t="str">
            <v>040809200Л0000800</v>
          </cell>
        </row>
        <row r="288">
          <cell r="G288" t="str">
            <v>040809200Л0000810</v>
          </cell>
        </row>
        <row r="289">
          <cell r="G289" t="str">
            <v>040809200Л0000811</v>
          </cell>
        </row>
        <row r="290">
          <cell r="G290" t="str">
            <v>040809200П0000</v>
          </cell>
        </row>
        <row r="291">
          <cell r="G291" t="str">
            <v>040809200П0000800</v>
          </cell>
        </row>
        <row r="292">
          <cell r="G292" t="str">
            <v>040809200П0000810</v>
          </cell>
        </row>
        <row r="293">
          <cell r="G293" t="str">
            <v>040809200П0000811</v>
          </cell>
        </row>
        <row r="294">
          <cell r="G294" t="str">
            <v>0409</v>
          </cell>
        </row>
        <row r="295">
          <cell r="G295" t="str">
            <v>04090900000000</v>
          </cell>
        </row>
        <row r="296">
          <cell r="G296" t="str">
            <v>04090910000000</v>
          </cell>
        </row>
        <row r="297">
          <cell r="G297" t="str">
            <v>04090910080000</v>
          </cell>
        </row>
        <row r="298">
          <cell r="G298" t="str">
            <v>04090910080000200</v>
          </cell>
        </row>
        <row r="299">
          <cell r="G299" t="str">
            <v>04090910080000240</v>
          </cell>
        </row>
        <row r="300">
          <cell r="G300" t="str">
            <v>04090910080000244</v>
          </cell>
        </row>
        <row r="301">
          <cell r="G301" t="str">
            <v>040909100S5090</v>
          </cell>
        </row>
        <row r="302">
          <cell r="G302" t="str">
            <v>040909100S5090200</v>
          </cell>
        </row>
        <row r="303">
          <cell r="G303" t="str">
            <v>040909100S5090240</v>
          </cell>
        </row>
        <row r="304">
          <cell r="G304" t="str">
            <v>040909100S5090244</v>
          </cell>
        </row>
        <row r="305">
          <cell r="G305" t="str">
            <v>04090930000000</v>
          </cell>
        </row>
        <row r="306">
          <cell r="G306" t="str">
            <v>0409093R310601</v>
          </cell>
        </row>
        <row r="307">
          <cell r="G307" t="str">
            <v>0409093R310601200</v>
          </cell>
        </row>
        <row r="308">
          <cell r="G308" t="str">
            <v>0409093R310601240</v>
          </cell>
        </row>
        <row r="309">
          <cell r="G309" t="str">
            <v>0409093R310601244</v>
          </cell>
        </row>
        <row r="310">
          <cell r="G310" t="str">
            <v>0412</v>
          </cell>
        </row>
        <row r="311">
          <cell r="G311" t="str">
            <v>04120800000000</v>
          </cell>
        </row>
        <row r="312">
          <cell r="G312" t="str">
            <v>04120810000000</v>
          </cell>
        </row>
        <row r="313">
          <cell r="G313" t="str">
            <v>04120810080020</v>
          </cell>
        </row>
        <row r="314">
          <cell r="G314" t="str">
            <v>04120810080020200</v>
          </cell>
        </row>
        <row r="315">
          <cell r="G315" t="str">
            <v>04120810080020240</v>
          </cell>
        </row>
        <row r="316">
          <cell r="G316" t="str">
            <v>04120810080020244</v>
          </cell>
        </row>
        <row r="317">
          <cell r="G317" t="str">
            <v>041208100S6070</v>
          </cell>
        </row>
        <row r="318">
          <cell r="G318" t="str">
            <v>041208100S6070800</v>
          </cell>
        </row>
        <row r="319">
          <cell r="G319" t="str">
            <v>041208100S6070810</v>
          </cell>
        </row>
        <row r="320">
          <cell r="G320" t="str">
            <v>041208100S6070813</v>
          </cell>
        </row>
        <row r="321">
          <cell r="G321" t="str">
            <v>04120820000000</v>
          </cell>
        </row>
        <row r="322">
          <cell r="G322" t="str">
            <v>04120820080030</v>
          </cell>
        </row>
        <row r="323">
          <cell r="G323" t="str">
            <v>04120820080030200</v>
          </cell>
        </row>
        <row r="324">
          <cell r="G324" t="str">
            <v>04120820080030240</v>
          </cell>
        </row>
        <row r="325">
          <cell r="G325" t="str">
            <v>04120820080030244</v>
          </cell>
        </row>
        <row r="326">
          <cell r="G326" t="str">
            <v>04121200000000</v>
          </cell>
        </row>
        <row r="327">
          <cell r="G327" t="str">
            <v>04121220000000</v>
          </cell>
        </row>
        <row r="328">
          <cell r="G328" t="str">
            <v>04121220080010</v>
          </cell>
        </row>
        <row r="329">
          <cell r="G329" t="str">
            <v>04121220080010200</v>
          </cell>
        </row>
        <row r="330">
          <cell r="G330" t="str">
            <v>04121220080010240</v>
          </cell>
        </row>
        <row r="331">
          <cell r="G331" t="str">
            <v>04121220080010244</v>
          </cell>
        </row>
        <row r="332">
          <cell r="G332" t="str">
            <v>0500</v>
          </cell>
        </row>
        <row r="333">
          <cell r="G333" t="str">
            <v>0502</v>
          </cell>
        </row>
        <row r="334">
          <cell r="G334" t="str">
            <v>05020300000000</v>
          </cell>
        </row>
        <row r="335">
          <cell r="G335" t="str">
            <v>05020320000000</v>
          </cell>
        </row>
        <row r="336">
          <cell r="G336" t="str">
            <v>05020320075700</v>
          </cell>
        </row>
        <row r="337">
          <cell r="G337" t="str">
            <v>05020320075700800</v>
          </cell>
        </row>
        <row r="338">
          <cell r="G338" t="str">
            <v>05020320075700810</v>
          </cell>
        </row>
        <row r="339">
          <cell r="G339" t="str">
            <v>05020320075700811</v>
          </cell>
        </row>
        <row r="340">
          <cell r="G340" t="str">
            <v>05020320075770</v>
          </cell>
        </row>
        <row r="341">
          <cell r="G341" t="str">
            <v>05020320075770800</v>
          </cell>
        </row>
        <row r="342">
          <cell r="G342" t="str">
            <v>05020320075770810</v>
          </cell>
        </row>
        <row r="343">
          <cell r="G343" t="str">
            <v>05020320075770811</v>
          </cell>
        </row>
        <row r="344">
          <cell r="G344" t="str">
            <v>05029000000000</v>
          </cell>
        </row>
        <row r="345">
          <cell r="G345" t="str">
            <v>05029090000000</v>
          </cell>
        </row>
        <row r="346">
          <cell r="G346" t="str">
            <v>050290900Ш0000</v>
          </cell>
        </row>
        <row r="347">
          <cell r="G347" t="str">
            <v>050290900Ш0000200</v>
          </cell>
        </row>
        <row r="348">
          <cell r="G348" t="str">
            <v>050290900Ш0000240</v>
          </cell>
        </row>
        <row r="349">
          <cell r="G349" t="str">
            <v>050290900Ш0000244</v>
          </cell>
        </row>
        <row r="350">
          <cell r="G350" t="str">
            <v>0503</v>
          </cell>
        </row>
        <row r="351">
          <cell r="G351" t="str">
            <v>05030200000000</v>
          </cell>
        </row>
        <row r="352">
          <cell r="G352" t="str">
            <v>05030210000000</v>
          </cell>
        </row>
        <row r="353">
          <cell r="G353" t="str">
            <v>05030210080020</v>
          </cell>
        </row>
        <row r="354">
          <cell r="G354" t="str">
            <v>05030210080020200</v>
          </cell>
        </row>
        <row r="355">
          <cell r="G355" t="str">
            <v>05030210080020240</v>
          </cell>
        </row>
        <row r="356">
          <cell r="G356" t="str">
            <v>05030210080020244</v>
          </cell>
        </row>
        <row r="357">
          <cell r="G357" t="str">
            <v>0600</v>
          </cell>
        </row>
        <row r="358">
          <cell r="G358" t="str">
            <v>0603</v>
          </cell>
        </row>
        <row r="359">
          <cell r="G359" t="str">
            <v>06030200000000</v>
          </cell>
        </row>
        <row r="360">
          <cell r="G360" t="str">
            <v>06030220000000</v>
          </cell>
        </row>
        <row r="361">
          <cell r="G361" t="str">
            <v>06030220075180</v>
          </cell>
        </row>
        <row r="362">
          <cell r="G362" t="str">
            <v>06030220075180100</v>
          </cell>
        </row>
        <row r="363">
          <cell r="G363" t="str">
            <v>06030220075180120</v>
          </cell>
        </row>
        <row r="364">
          <cell r="G364" t="str">
            <v>06030220075180121</v>
          </cell>
        </row>
        <row r="365">
          <cell r="G365" t="str">
            <v>06030220075180129</v>
          </cell>
        </row>
        <row r="366">
          <cell r="G366" t="str">
            <v>06030220075180200</v>
          </cell>
        </row>
        <row r="367">
          <cell r="G367" t="str">
            <v>06030220075180240</v>
          </cell>
        </row>
        <row r="368">
          <cell r="G368" t="str">
            <v>06030220075180244</v>
          </cell>
        </row>
        <row r="369">
          <cell r="G369" t="str">
            <v>0605</v>
          </cell>
        </row>
        <row r="370">
          <cell r="G370" t="str">
            <v>06050200000000</v>
          </cell>
        </row>
        <row r="371">
          <cell r="G371" t="str">
            <v>06050210000000</v>
          </cell>
        </row>
        <row r="372">
          <cell r="G372" t="str">
            <v>06050210080040</v>
          </cell>
        </row>
        <row r="373">
          <cell r="G373" t="str">
            <v>06050210080040200</v>
          </cell>
        </row>
        <row r="374">
          <cell r="G374" t="str">
            <v>06050210080040240</v>
          </cell>
        </row>
        <row r="375">
          <cell r="G375" t="str">
            <v>06050210080040244</v>
          </cell>
        </row>
        <row r="376">
          <cell r="G376" t="str">
            <v>0800</v>
          </cell>
        </row>
        <row r="377">
          <cell r="G377" t="str">
            <v>0801</v>
          </cell>
        </row>
        <row r="378">
          <cell r="G378" t="str">
            <v>08011300000000</v>
          </cell>
        </row>
        <row r="379">
          <cell r="G379" t="str">
            <v>08011310000000</v>
          </cell>
        </row>
        <row r="380">
          <cell r="G380" t="str">
            <v>08011310080010</v>
          </cell>
        </row>
        <row r="381">
          <cell r="G381" t="str">
            <v>08011310080010600</v>
          </cell>
        </row>
        <row r="382">
          <cell r="G382" t="str">
            <v>08011310080010630</v>
          </cell>
        </row>
        <row r="383">
          <cell r="G383" t="str">
            <v>08011310080010633</v>
          </cell>
        </row>
        <row r="384">
          <cell r="G384" t="str">
            <v>1000</v>
          </cell>
        </row>
        <row r="385">
          <cell r="G385" t="str">
            <v>1001</v>
          </cell>
        </row>
        <row r="386">
          <cell r="G386" t="str">
            <v>10019000000000</v>
          </cell>
        </row>
        <row r="387">
          <cell r="G387" t="str">
            <v>10019090000000</v>
          </cell>
        </row>
        <row r="388">
          <cell r="G388" t="str">
            <v>10019090080000</v>
          </cell>
        </row>
        <row r="389">
          <cell r="G389" t="str">
            <v>10019090080000300</v>
          </cell>
        </row>
        <row r="390">
          <cell r="G390" t="str">
            <v>10019090080000310</v>
          </cell>
        </row>
        <row r="391">
          <cell r="G391" t="str">
            <v>10019090080000312</v>
          </cell>
        </row>
        <row r="392">
          <cell r="G392" t="str">
            <v>1006</v>
          </cell>
        </row>
        <row r="393">
          <cell r="G393" t="str">
            <v>10068000000000</v>
          </cell>
        </row>
        <row r="394">
          <cell r="G394" t="str">
            <v>10068020000000</v>
          </cell>
        </row>
        <row r="395">
          <cell r="G395" t="str">
            <v>10068020002890</v>
          </cell>
        </row>
        <row r="396">
          <cell r="G396" t="str">
            <v>10068020002890100</v>
          </cell>
        </row>
        <row r="397">
          <cell r="G397" t="str">
            <v>10068020002890120</v>
          </cell>
        </row>
        <row r="398">
          <cell r="G398" t="str">
            <v>10068020002890121</v>
          </cell>
        </row>
        <row r="399">
          <cell r="G399" t="str">
            <v>10068020002890122</v>
          </cell>
        </row>
        <row r="400">
          <cell r="G400" t="str">
            <v>10068020002890129</v>
          </cell>
        </row>
        <row r="401">
          <cell r="G401" t="str">
            <v>10068020002890200</v>
          </cell>
        </row>
        <row r="402">
          <cell r="G402" t="str">
            <v>10068020002890240</v>
          </cell>
        </row>
        <row r="403">
          <cell r="G403" t="str">
            <v>10068020002890244</v>
          </cell>
        </row>
        <row r="404">
          <cell r="G404" t="str">
            <v/>
          </cell>
        </row>
        <row r="405">
          <cell r="G405" t="str">
            <v>0100</v>
          </cell>
        </row>
        <row r="406">
          <cell r="G406" t="str">
            <v>0113</v>
          </cell>
        </row>
        <row r="407">
          <cell r="G407" t="str">
            <v>01139000000000</v>
          </cell>
        </row>
        <row r="408">
          <cell r="G408" t="str">
            <v>01139070000000</v>
          </cell>
        </row>
        <row r="409">
          <cell r="G409" t="str">
            <v>01139070040000</v>
          </cell>
        </row>
        <row r="410">
          <cell r="G410" t="str">
            <v>01139070040000100</v>
          </cell>
        </row>
        <row r="411">
          <cell r="G411" t="str">
            <v>01139070040000120</v>
          </cell>
        </row>
        <row r="412">
          <cell r="G412" t="str">
            <v>01139070040000121</v>
          </cell>
        </row>
        <row r="413">
          <cell r="G413" t="str">
            <v>01139070040000122</v>
          </cell>
        </row>
        <row r="414">
          <cell r="G414" t="str">
            <v>01139070040000129</v>
          </cell>
        </row>
        <row r="415">
          <cell r="G415" t="str">
            <v>01139070040000200</v>
          </cell>
        </row>
        <row r="416">
          <cell r="G416" t="str">
            <v>01139070040000240</v>
          </cell>
        </row>
        <row r="417">
          <cell r="G417" t="str">
            <v>01139070040000244</v>
          </cell>
        </row>
        <row r="418">
          <cell r="G418" t="str">
            <v>01139070047000</v>
          </cell>
        </row>
        <row r="419">
          <cell r="G419" t="str">
            <v>01139070047000100</v>
          </cell>
        </row>
        <row r="420">
          <cell r="G420" t="str">
            <v>01139070047000120</v>
          </cell>
        </row>
        <row r="421">
          <cell r="G421" t="str">
            <v>01139070047000122</v>
          </cell>
        </row>
        <row r="422">
          <cell r="G422" t="str">
            <v/>
          </cell>
        </row>
        <row r="423">
          <cell r="G423" t="str">
            <v>0500</v>
          </cell>
        </row>
        <row r="424">
          <cell r="G424" t="str">
            <v>0502</v>
          </cell>
        </row>
        <row r="425">
          <cell r="G425" t="str">
            <v>05020300000000</v>
          </cell>
        </row>
        <row r="426">
          <cell r="G426" t="str">
            <v>05020350000000</v>
          </cell>
        </row>
        <row r="427">
          <cell r="G427" t="str">
            <v>05020350080000</v>
          </cell>
        </row>
        <row r="428">
          <cell r="G428" t="str">
            <v>05020350080000200</v>
          </cell>
        </row>
        <row r="429">
          <cell r="G429" t="str">
            <v>05020350080000240</v>
          </cell>
        </row>
        <row r="430">
          <cell r="G430" t="str">
            <v>05020350080000243</v>
          </cell>
        </row>
        <row r="431">
          <cell r="G431" t="str">
            <v>0505</v>
          </cell>
        </row>
        <row r="432">
          <cell r="G432" t="str">
            <v>05059000000000</v>
          </cell>
        </row>
        <row r="433">
          <cell r="G433" t="str">
            <v>05059050000000</v>
          </cell>
        </row>
        <row r="434">
          <cell r="G434" t="str">
            <v>05059050040000</v>
          </cell>
        </row>
        <row r="435">
          <cell r="G435" t="str">
            <v>05059050040000100</v>
          </cell>
        </row>
        <row r="436">
          <cell r="G436" t="str">
            <v>05059050040000110</v>
          </cell>
        </row>
        <row r="437">
          <cell r="G437" t="str">
            <v>05059050040000111</v>
          </cell>
        </row>
        <row r="438">
          <cell r="G438" t="str">
            <v>05059050040000112</v>
          </cell>
        </row>
        <row r="439">
          <cell r="G439" t="str">
            <v>05059050040000119</v>
          </cell>
        </row>
        <row r="440">
          <cell r="G440" t="str">
            <v>05059050040000200</v>
          </cell>
        </row>
        <row r="441">
          <cell r="G441" t="str">
            <v>05059050040000240</v>
          </cell>
        </row>
        <row r="442">
          <cell r="G442" t="str">
            <v>05059050040000244</v>
          </cell>
        </row>
        <row r="443">
          <cell r="G443" t="str">
            <v>05059050047000</v>
          </cell>
        </row>
        <row r="444">
          <cell r="G444" t="str">
            <v>05059050047000100</v>
          </cell>
        </row>
        <row r="445">
          <cell r="G445" t="str">
            <v>05059050047000110</v>
          </cell>
        </row>
        <row r="446">
          <cell r="G446" t="str">
            <v>05059050047000112</v>
          </cell>
        </row>
        <row r="447">
          <cell r="G447" t="str">
            <v>0600</v>
          </cell>
        </row>
        <row r="448">
          <cell r="G448" t="str">
            <v>0605</v>
          </cell>
        </row>
        <row r="449">
          <cell r="G449" t="str">
            <v>06050200000000</v>
          </cell>
        </row>
        <row r="450">
          <cell r="G450" t="str">
            <v>06050210000000</v>
          </cell>
        </row>
        <row r="451">
          <cell r="G451" t="str">
            <v>060502100S4940</v>
          </cell>
        </row>
        <row r="452">
          <cell r="G452" t="str">
            <v>060502100S4940200</v>
          </cell>
        </row>
        <row r="453">
          <cell r="G453" t="str">
            <v>060502100S4940240</v>
          </cell>
        </row>
        <row r="454">
          <cell r="G454" t="str">
            <v>060502100S4940244</v>
          </cell>
        </row>
        <row r="455">
          <cell r="G455" t="str">
            <v/>
          </cell>
        </row>
        <row r="456">
          <cell r="G456" t="str">
            <v>0700</v>
          </cell>
        </row>
        <row r="457">
          <cell r="G457" t="str">
            <v>0703</v>
          </cell>
        </row>
        <row r="458">
          <cell r="G458" t="str">
            <v>07030500000000</v>
          </cell>
        </row>
        <row r="459">
          <cell r="G459" t="str">
            <v>07030530000000</v>
          </cell>
        </row>
        <row r="460">
          <cell r="G460" t="str">
            <v>07030530040000</v>
          </cell>
        </row>
        <row r="461">
          <cell r="G461" t="str">
            <v>07030530040000600</v>
          </cell>
        </row>
        <row r="462">
          <cell r="G462" t="str">
            <v>07030530040000610</v>
          </cell>
        </row>
        <row r="463">
          <cell r="G463" t="str">
            <v>07030530040000611</v>
          </cell>
        </row>
        <row r="464">
          <cell r="G464" t="str">
            <v>07030530041000</v>
          </cell>
        </row>
        <row r="465">
          <cell r="G465" t="str">
            <v>07030530041000600</v>
          </cell>
        </row>
        <row r="466">
          <cell r="G466" t="str">
            <v>07030530041000610</v>
          </cell>
        </row>
        <row r="467">
          <cell r="G467" t="str">
            <v>07030530041000611</v>
          </cell>
        </row>
        <row r="468">
          <cell r="G468" t="str">
            <v>07030530045000</v>
          </cell>
        </row>
        <row r="469">
          <cell r="G469" t="str">
            <v>07030530045000600</v>
          </cell>
        </row>
        <row r="470">
          <cell r="G470" t="str">
            <v>07030530045000610</v>
          </cell>
        </row>
        <row r="471">
          <cell r="G471" t="str">
            <v>07030530045000611</v>
          </cell>
        </row>
        <row r="472">
          <cell r="G472" t="str">
            <v>07030530047000</v>
          </cell>
        </row>
        <row r="473">
          <cell r="G473" t="str">
            <v>07030530047000600</v>
          </cell>
        </row>
        <row r="474">
          <cell r="G474" t="str">
            <v>07030530047000610</v>
          </cell>
        </row>
        <row r="475">
          <cell r="G475" t="str">
            <v>07030530047000612</v>
          </cell>
        </row>
        <row r="476">
          <cell r="G476" t="str">
            <v>0703053004Г000</v>
          </cell>
        </row>
        <row r="477">
          <cell r="G477" t="str">
            <v>0703053004Г000600</v>
          </cell>
        </row>
        <row r="478">
          <cell r="G478" t="str">
            <v>0703053004Г000610</v>
          </cell>
        </row>
        <row r="479">
          <cell r="G479" t="str">
            <v>0703053004Г000611</v>
          </cell>
        </row>
        <row r="480">
          <cell r="G480" t="str">
            <v>0703053004М000</v>
          </cell>
        </row>
        <row r="481">
          <cell r="G481" t="str">
            <v>0703053004М000600</v>
          </cell>
        </row>
        <row r="482">
          <cell r="G482" t="str">
            <v>0703053004М000610</v>
          </cell>
        </row>
        <row r="483">
          <cell r="G483" t="str">
            <v>0703053004М000611</v>
          </cell>
        </row>
        <row r="484">
          <cell r="G484" t="str">
            <v>0703053004Э000</v>
          </cell>
        </row>
        <row r="485">
          <cell r="G485" t="str">
            <v>0703053004Э000600</v>
          </cell>
        </row>
        <row r="486">
          <cell r="G486" t="str">
            <v>0703053004Э000610</v>
          </cell>
        </row>
        <row r="487">
          <cell r="G487" t="str">
            <v>0703053004Э000611</v>
          </cell>
        </row>
        <row r="488">
          <cell r="G488" t="str">
            <v>0707</v>
          </cell>
        </row>
        <row r="489">
          <cell r="G489" t="str">
            <v>07070600000000</v>
          </cell>
        </row>
        <row r="490">
          <cell r="G490" t="str">
            <v>07070610000000</v>
          </cell>
        </row>
        <row r="491">
          <cell r="G491" t="str">
            <v>070706100S4560</v>
          </cell>
        </row>
        <row r="492">
          <cell r="G492" t="str">
            <v>070706100S4560600</v>
          </cell>
        </row>
        <row r="493">
          <cell r="G493" t="str">
            <v>070706100S4560610</v>
          </cell>
        </row>
        <row r="494">
          <cell r="G494" t="str">
            <v>070706100S4560612</v>
          </cell>
        </row>
        <row r="495">
          <cell r="G495" t="str">
            <v>07070640000000</v>
          </cell>
        </row>
        <row r="496">
          <cell r="G496" t="str">
            <v>07070640040000</v>
          </cell>
        </row>
        <row r="497">
          <cell r="G497" t="str">
            <v>07070640040000600</v>
          </cell>
        </row>
        <row r="498">
          <cell r="G498" t="str">
            <v>07070640040000610</v>
          </cell>
        </row>
        <row r="499">
          <cell r="G499" t="str">
            <v>07070640040000611</v>
          </cell>
        </row>
        <row r="500">
          <cell r="G500" t="str">
            <v>07070640041000</v>
          </cell>
        </row>
        <row r="501">
          <cell r="G501" t="str">
            <v>07070640041000600</v>
          </cell>
        </row>
        <row r="502">
          <cell r="G502" t="str">
            <v>07070640041000610</v>
          </cell>
        </row>
        <row r="503">
          <cell r="G503" t="str">
            <v>07070640041000611</v>
          </cell>
        </row>
        <row r="504">
          <cell r="G504" t="str">
            <v>07070640047000</v>
          </cell>
        </row>
        <row r="505">
          <cell r="G505" t="str">
            <v>07070640047000600</v>
          </cell>
        </row>
        <row r="506">
          <cell r="G506" t="str">
            <v>07070640047000610</v>
          </cell>
        </row>
        <row r="507">
          <cell r="G507" t="str">
            <v>07070640047000612</v>
          </cell>
        </row>
        <row r="508">
          <cell r="G508" t="str">
            <v>0707064004Г000</v>
          </cell>
        </row>
        <row r="509">
          <cell r="G509" t="str">
            <v>0707064004Г000600</v>
          </cell>
        </row>
        <row r="510">
          <cell r="G510" t="str">
            <v>0707064004Г000610</v>
          </cell>
        </row>
        <row r="511">
          <cell r="G511" t="str">
            <v>0707064004Г000611</v>
          </cell>
        </row>
        <row r="512">
          <cell r="G512" t="str">
            <v>0707064004М000</v>
          </cell>
        </row>
        <row r="513">
          <cell r="G513" t="str">
            <v>0707064004М000600</v>
          </cell>
        </row>
        <row r="514">
          <cell r="G514" t="str">
            <v>0707064004М000610</v>
          </cell>
        </row>
        <row r="515">
          <cell r="G515" t="str">
            <v>0707064004М000611</v>
          </cell>
        </row>
        <row r="516">
          <cell r="G516" t="str">
            <v>0707064004Э000</v>
          </cell>
        </row>
        <row r="517">
          <cell r="G517" t="str">
            <v>0707064004Э000600</v>
          </cell>
        </row>
        <row r="518">
          <cell r="G518" t="str">
            <v>0707064004Э000610</v>
          </cell>
        </row>
        <row r="519">
          <cell r="G519" t="str">
            <v>0707064004Э000611</v>
          </cell>
        </row>
        <row r="520">
          <cell r="G520" t="str">
            <v>070706400S4560</v>
          </cell>
        </row>
        <row r="521">
          <cell r="G521" t="str">
            <v>070706400S4560600</v>
          </cell>
        </row>
        <row r="522">
          <cell r="G522" t="str">
            <v>070706400S4560610</v>
          </cell>
        </row>
        <row r="523">
          <cell r="G523" t="str">
            <v>070706400S4560611</v>
          </cell>
        </row>
        <row r="524">
          <cell r="G524" t="str">
            <v>070706400S4560612</v>
          </cell>
        </row>
        <row r="525">
          <cell r="G525" t="str">
            <v>0800</v>
          </cell>
        </row>
        <row r="526">
          <cell r="G526" t="str">
            <v>0801</v>
          </cell>
        </row>
        <row r="527">
          <cell r="G527" t="str">
            <v>08010500000000</v>
          </cell>
        </row>
        <row r="528">
          <cell r="G528" t="str">
            <v>08010510000000</v>
          </cell>
        </row>
        <row r="529">
          <cell r="G529" t="str">
            <v>08010510040000</v>
          </cell>
        </row>
        <row r="530">
          <cell r="G530" t="str">
            <v>08010510040000600</v>
          </cell>
        </row>
        <row r="531">
          <cell r="G531" t="str">
            <v>08010510040000610</v>
          </cell>
        </row>
        <row r="532">
          <cell r="G532" t="str">
            <v>08010510040000611</v>
          </cell>
        </row>
        <row r="533">
          <cell r="G533" t="str">
            <v>08010510041000</v>
          </cell>
        </row>
        <row r="534">
          <cell r="G534" t="str">
            <v>08010510041000600</v>
          </cell>
        </row>
        <row r="535">
          <cell r="G535" t="str">
            <v>08010510041000610</v>
          </cell>
        </row>
        <row r="536">
          <cell r="G536" t="str">
            <v>08010510041000611</v>
          </cell>
        </row>
        <row r="537">
          <cell r="G537" t="str">
            <v>08010510045000</v>
          </cell>
        </row>
        <row r="538">
          <cell r="G538" t="str">
            <v>08010510045000600</v>
          </cell>
        </row>
        <row r="539">
          <cell r="G539" t="str">
            <v>08010510045000610</v>
          </cell>
        </row>
        <row r="540">
          <cell r="G540" t="str">
            <v>08010510045000611</v>
          </cell>
        </row>
        <row r="541">
          <cell r="G541" t="str">
            <v>08010510047000</v>
          </cell>
        </row>
        <row r="542">
          <cell r="G542" t="str">
            <v>08010510047000600</v>
          </cell>
        </row>
        <row r="543">
          <cell r="G543" t="str">
            <v>08010510047000610</v>
          </cell>
        </row>
        <row r="544">
          <cell r="G544" t="str">
            <v>08010510047000612</v>
          </cell>
        </row>
        <row r="545">
          <cell r="G545" t="str">
            <v>0801051004Г000</v>
          </cell>
        </row>
        <row r="546">
          <cell r="G546" t="str">
            <v>0801051004Г000600</v>
          </cell>
        </row>
        <row r="547">
          <cell r="G547" t="str">
            <v>0801051004Г000610</v>
          </cell>
        </row>
        <row r="548">
          <cell r="G548" t="str">
            <v>0801051004Г000611</v>
          </cell>
        </row>
        <row r="549">
          <cell r="G549" t="str">
            <v>0801051004М000</v>
          </cell>
        </row>
        <row r="550">
          <cell r="G550" t="str">
            <v>0801051004М000600</v>
          </cell>
        </row>
        <row r="551">
          <cell r="G551" t="str">
            <v>0801051004М000610</v>
          </cell>
        </row>
        <row r="552">
          <cell r="G552" t="str">
            <v>0801051004М000611</v>
          </cell>
        </row>
        <row r="553">
          <cell r="G553" t="str">
            <v>0801051004Э000</v>
          </cell>
        </row>
        <row r="554">
          <cell r="G554" t="str">
            <v>0801051004Э000600</v>
          </cell>
        </row>
        <row r="555">
          <cell r="G555" t="str">
            <v>0801051004Э000610</v>
          </cell>
        </row>
        <row r="556">
          <cell r="G556" t="str">
            <v>0801051004Э000611</v>
          </cell>
        </row>
        <row r="557">
          <cell r="G557" t="str">
            <v>08010510080530</v>
          </cell>
        </row>
        <row r="558">
          <cell r="G558" t="str">
            <v>08010510080530600</v>
          </cell>
        </row>
        <row r="559">
          <cell r="G559" t="str">
            <v>08010510080530610</v>
          </cell>
        </row>
        <row r="560">
          <cell r="G560" t="str">
            <v>08010510080530612</v>
          </cell>
        </row>
        <row r="561">
          <cell r="G561" t="str">
            <v>080105100S4880</v>
          </cell>
        </row>
        <row r="562">
          <cell r="G562" t="str">
            <v>080105100S4880600</v>
          </cell>
        </row>
        <row r="563">
          <cell r="G563" t="str">
            <v>080105100S4880610</v>
          </cell>
        </row>
        <row r="564">
          <cell r="G564" t="str">
            <v>080105100S4880612</v>
          </cell>
        </row>
        <row r="565">
          <cell r="G565" t="str">
            <v>08010520000000</v>
          </cell>
        </row>
        <row r="566">
          <cell r="G566" t="str">
            <v>08010520040000</v>
          </cell>
        </row>
        <row r="567">
          <cell r="G567" t="str">
            <v>08010520040000600</v>
          </cell>
        </row>
        <row r="568">
          <cell r="G568" t="str">
            <v>08010520040000610</v>
          </cell>
        </row>
        <row r="569">
          <cell r="G569" t="str">
            <v>08010520040000611</v>
          </cell>
        </row>
        <row r="570">
          <cell r="G570" t="str">
            <v>08010520041000</v>
          </cell>
        </row>
        <row r="571">
          <cell r="G571" t="str">
            <v>08010520041000600</v>
          </cell>
        </row>
        <row r="572">
          <cell r="G572" t="str">
            <v>08010520041000610</v>
          </cell>
        </row>
        <row r="573">
          <cell r="G573" t="str">
            <v>08010520041000611</v>
          </cell>
        </row>
        <row r="574">
          <cell r="G574" t="str">
            <v>08010520045000</v>
          </cell>
        </row>
        <row r="575">
          <cell r="G575" t="str">
            <v>08010520045000600</v>
          </cell>
        </row>
        <row r="576">
          <cell r="G576" t="str">
            <v>08010520045000610</v>
          </cell>
        </row>
        <row r="577">
          <cell r="G577" t="str">
            <v>08010520045000611</v>
          </cell>
        </row>
        <row r="578">
          <cell r="G578" t="str">
            <v>08010520047000</v>
          </cell>
        </row>
        <row r="579">
          <cell r="G579" t="str">
            <v>08010520047000600</v>
          </cell>
        </row>
        <row r="580">
          <cell r="G580" t="str">
            <v>08010520047000610</v>
          </cell>
        </row>
        <row r="581">
          <cell r="G581" t="str">
            <v>08010520047000612</v>
          </cell>
        </row>
        <row r="582">
          <cell r="G582" t="str">
            <v>0801052004Г000</v>
          </cell>
        </row>
        <row r="583">
          <cell r="G583" t="str">
            <v>0801052004Г000600</v>
          </cell>
        </row>
        <row r="584">
          <cell r="G584" t="str">
            <v>0801052004Г000610</v>
          </cell>
        </row>
        <row r="585">
          <cell r="G585" t="str">
            <v>0801052004Г000611</v>
          </cell>
        </row>
        <row r="586">
          <cell r="G586" t="str">
            <v>0801052004М000</v>
          </cell>
        </row>
        <row r="587">
          <cell r="G587" t="str">
            <v>0801052004М000600</v>
          </cell>
        </row>
        <row r="588">
          <cell r="G588" t="str">
            <v>0801052004М000610</v>
          </cell>
        </row>
        <row r="589">
          <cell r="G589" t="str">
            <v>0801052004М000611</v>
          </cell>
        </row>
        <row r="590">
          <cell r="G590" t="str">
            <v>0801052004Э000</v>
          </cell>
        </row>
        <row r="591">
          <cell r="G591" t="str">
            <v>0801052004Э000600</v>
          </cell>
        </row>
        <row r="592">
          <cell r="G592" t="str">
            <v>0801052004Э000610</v>
          </cell>
        </row>
        <row r="593">
          <cell r="G593" t="str">
            <v>0801052004Э000611</v>
          </cell>
        </row>
        <row r="594">
          <cell r="G594" t="str">
            <v>08011300000000</v>
          </cell>
        </row>
        <row r="595">
          <cell r="G595" t="str">
            <v>08011320000000</v>
          </cell>
        </row>
        <row r="596">
          <cell r="G596" t="str">
            <v>08011320080010</v>
          </cell>
        </row>
        <row r="597">
          <cell r="G597" t="str">
            <v>08011320080010200</v>
          </cell>
        </row>
        <row r="598">
          <cell r="G598" t="str">
            <v>08011320080010240</v>
          </cell>
        </row>
        <row r="599">
          <cell r="G599" t="str">
            <v>08011320080010244</v>
          </cell>
        </row>
        <row r="600">
          <cell r="G600" t="str">
            <v>08011320080020</v>
          </cell>
        </row>
        <row r="601">
          <cell r="G601" t="str">
            <v>08011320080020200</v>
          </cell>
        </row>
        <row r="602">
          <cell r="G602" t="str">
            <v>08011320080020240</v>
          </cell>
        </row>
        <row r="603">
          <cell r="G603" t="str">
            <v>08011320080020244</v>
          </cell>
        </row>
        <row r="604">
          <cell r="G604" t="str">
            <v>0804</v>
          </cell>
        </row>
        <row r="605">
          <cell r="G605" t="str">
            <v>08040500000000</v>
          </cell>
        </row>
        <row r="606">
          <cell r="G606" t="str">
            <v>08040530000000</v>
          </cell>
        </row>
        <row r="607">
          <cell r="G607" t="str">
            <v>08040530040000</v>
          </cell>
        </row>
        <row r="608">
          <cell r="G608" t="str">
            <v>08040530040000100</v>
          </cell>
        </row>
        <row r="609">
          <cell r="G609" t="str">
            <v>08040530040000110</v>
          </cell>
        </row>
        <row r="610">
          <cell r="G610" t="str">
            <v>08040530040000111</v>
          </cell>
        </row>
        <row r="611">
          <cell r="G611" t="str">
            <v>08040530040000112</v>
          </cell>
        </row>
        <row r="612">
          <cell r="G612" t="str">
            <v>08040530040000119</v>
          </cell>
        </row>
        <row r="613">
          <cell r="G613" t="str">
            <v>08040530040000200</v>
          </cell>
        </row>
        <row r="614">
          <cell r="G614" t="str">
            <v>08040530040000240</v>
          </cell>
        </row>
        <row r="615">
          <cell r="G615" t="str">
            <v>08040530040000244</v>
          </cell>
        </row>
        <row r="616">
          <cell r="G616" t="str">
            <v>08040530040000300</v>
          </cell>
        </row>
        <row r="617">
          <cell r="G617" t="str">
            <v>08040530040000320</v>
          </cell>
        </row>
        <row r="618">
          <cell r="G618" t="str">
            <v>08040530040000321</v>
          </cell>
        </row>
        <row r="619">
          <cell r="G619" t="str">
            <v>08040530040000800</v>
          </cell>
        </row>
        <row r="620">
          <cell r="G620" t="str">
            <v>08040530040000850</v>
          </cell>
        </row>
        <row r="621">
          <cell r="G621" t="str">
            <v>08040530040000853</v>
          </cell>
        </row>
        <row r="622">
          <cell r="G622" t="str">
            <v>08040530041000</v>
          </cell>
        </row>
        <row r="623">
          <cell r="G623" t="str">
            <v>08040530041000100</v>
          </cell>
        </row>
        <row r="624">
          <cell r="G624" t="str">
            <v>08040530041000110</v>
          </cell>
        </row>
        <row r="625">
          <cell r="G625" t="str">
            <v>08040530041000111</v>
          </cell>
        </row>
        <row r="626">
          <cell r="G626" t="str">
            <v>08040530041000119</v>
          </cell>
        </row>
        <row r="627">
          <cell r="G627" t="str">
            <v>08040530047000</v>
          </cell>
        </row>
        <row r="628">
          <cell r="G628" t="str">
            <v>08040530047000100</v>
          </cell>
        </row>
        <row r="629">
          <cell r="G629" t="str">
            <v>08040530047000110</v>
          </cell>
        </row>
        <row r="630">
          <cell r="G630" t="str">
            <v>08040530047000112</v>
          </cell>
        </row>
        <row r="631">
          <cell r="G631" t="str">
            <v>0804053004Г000</v>
          </cell>
        </row>
        <row r="632">
          <cell r="G632" t="str">
            <v>0804053004Г000200</v>
          </cell>
        </row>
        <row r="633">
          <cell r="G633" t="str">
            <v>0804053004Г000240</v>
          </cell>
        </row>
        <row r="634">
          <cell r="G634" t="str">
            <v>0804053004Г000244</v>
          </cell>
        </row>
        <row r="635">
          <cell r="G635" t="str">
            <v>0804053004Г000247</v>
          </cell>
        </row>
        <row r="636">
          <cell r="G636" t="str">
            <v>0804053004М000</v>
          </cell>
        </row>
        <row r="637">
          <cell r="G637" t="str">
            <v>0804053004М000200</v>
          </cell>
        </row>
        <row r="638">
          <cell r="G638" t="str">
            <v>0804053004М000240</v>
          </cell>
        </row>
        <row r="639">
          <cell r="G639" t="str">
            <v>0804053004М000244</v>
          </cell>
        </row>
        <row r="640">
          <cell r="G640" t="str">
            <v>0804053004Ф000</v>
          </cell>
        </row>
        <row r="641">
          <cell r="G641" t="str">
            <v>0804053004Ф000200</v>
          </cell>
        </row>
        <row r="642">
          <cell r="G642" t="str">
            <v>0804053004Ф000240</v>
          </cell>
        </row>
        <row r="643">
          <cell r="G643" t="str">
            <v>0804053004Ф000244</v>
          </cell>
        </row>
        <row r="644">
          <cell r="G644" t="str">
            <v>0804053004Э000</v>
          </cell>
        </row>
        <row r="645">
          <cell r="G645" t="str">
            <v>0804053004Э000200</v>
          </cell>
        </row>
        <row r="646">
          <cell r="G646" t="str">
            <v>0804053004Э000240</v>
          </cell>
        </row>
        <row r="647">
          <cell r="G647" t="str">
            <v>0804053004Э000247</v>
          </cell>
        </row>
        <row r="648">
          <cell r="G648" t="str">
            <v>1100</v>
          </cell>
        </row>
        <row r="649">
          <cell r="G649" t="str">
            <v>1101</v>
          </cell>
        </row>
        <row r="650">
          <cell r="G650" t="str">
            <v>11010700000000</v>
          </cell>
        </row>
        <row r="651">
          <cell r="G651" t="str">
            <v>11010710000000</v>
          </cell>
        </row>
        <row r="652">
          <cell r="G652" t="str">
            <v>11010710040000</v>
          </cell>
        </row>
        <row r="653">
          <cell r="G653" t="str">
            <v>11010710040000600</v>
          </cell>
        </row>
        <row r="654">
          <cell r="G654" t="str">
            <v>11010710040000610</v>
          </cell>
        </row>
        <row r="655">
          <cell r="G655" t="str">
            <v>11010710040000611</v>
          </cell>
        </row>
        <row r="656">
          <cell r="G656" t="str">
            <v>11010710041000</v>
          </cell>
        </row>
        <row r="657">
          <cell r="G657" t="str">
            <v>11010710041000600</v>
          </cell>
        </row>
        <row r="658">
          <cell r="G658" t="str">
            <v>11010710041000610</v>
          </cell>
        </row>
        <row r="659">
          <cell r="G659" t="str">
            <v>11010710041000611</v>
          </cell>
        </row>
        <row r="660">
          <cell r="G660" t="str">
            <v>11010710047000</v>
          </cell>
        </row>
        <row r="661">
          <cell r="G661" t="str">
            <v>11010710047000600</v>
          </cell>
        </row>
        <row r="662">
          <cell r="G662" t="str">
            <v>11010710047000610</v>
          </cell>
        </row>
        <row r="663">
          <cell r="G663" t="str">
            <v>11010710047000612</v>
          </cell>
        </row>
        <row r="664">
          <cell r="G664" t="str">
            <v>1101071004Г000</v>
          </cell>
        </row>
        <row r="665">
          <cell r="G665" t="str">
            <v>1101071004Г000600</v>
          </cell>
        </row>
        <row r="666">
          <cell r="G666" t="str">
            <v>1101071004Г000610</v>
          </cell>
        </row>
        <row r="667">
          <cell r="G667" t="str">
            <v>1101071004Г000611</v>
          </cell>
        </row>
        <row r="668">
          <cell r="G668" t="str">
            <v>1101071004М000</v>
          </cell>
        </row>
        <row r="669">
          <cell r="G669" t="str">
            <v>1101071004М000600</v>
          </cell>
        </row>
        <row r="670">
          <cell r="G670" t="str">
            <v>1101071004М000610</v>
          </cell>
        </row>
        <row r="671">
          <cell r="G671" t="str">
            <v>1101071004М000611</v>
          </cell>
        </row>
        <row r="672">
          <cell r="G672" t="str">
            <v>1101071004Э000</v>
          </cell>
        </row>
        <row r="673">
          <cell r="G673" t="str">
            <v>1101071004Э000600</v>
          </cell>
        </row>
        <row r="674">
          <cell r="G674" t="str">
            <v>1101071004Э000610</v>
          </cell>
        </row>
        <row r="675">
          <cell r="G675" t="str">
            <v>1101071004Э000611</v>
          </cell>
        </row>
        <row r="676">
          <cell r="G676" t="str">
            <v>110107100Ч0020</v>
          </cell>
        </row>
        <row r="677">
          <cell r="G677" t="str">
            <v>110107100Ч0020600</v>
          </cell>
        </row>
        <row r="678">
          <cell r="G678" t="str">
            <v>110107100Ч0020610</v>
          </cell>
        </row>
        <row r="679">
          <cell r="G679" t="str">
            <v>110107100Ч0020611</v>
          </cell>
        </row>
        <row r="680">
          <cell r="G680" t="str">
            <v>1102</v>
          </cell>
        </row>
        <row r="681">
          <cell r="G681" t="str">
            <v>11020700000000</v>
          </cell>
        </row>
        <row r="682">
          <cell r="G682" t="str">
            <v>11020710000000</v>
          </cell>
        </row>
        <row r="683">
          <cell r="G683" t="str">
            <v>110207100Ф0000</v>
          </cell>
        </row>
        <row r="684">
          <cell r="G684" t="str">
            <v>110207100Ф0000600</v>
          </cell>
        </row>
        <row r="685">
          <cell r="G685" t="str">
            <v>110207100Ф0000610</v>
          </cell>
        </row>
        <row r="686">
          <cell r="G686" t="str">
            <v>110207100Ф0000612</v>
          </cell>
        </row>
        <row r="687">
          <cell r="G687" t="str">
            <v>11020720000000</v>
          </cell>
        </row>
        <row r="688">
          <cell r="G688" t="str">
            <v>11020720080020</v>
          </cell>
        </row>
        <row r="689">
          <cell r="G689" t="str">
            <v>11020720080020600</v>
          </cell>
        </row>
        <row r="690">
          <cell r="G690" t="str">
            <v>11020720080020610</v>
          </cell>
        </row>
        <row r="691">
          <cell r="G691" t="str">
            <v>11020720080020612</v>
          </cell>
        </row>
        <row r="692">
          <cell r="G692" t="str">
            <v/>
          </cell>
        </row>
        <row r="693">
          <cell r="G693" t="str">
            <v>0100</v>
          </cell>
        </row>
        <row r="694">
          <cell r="G694" t="str">
            <v>0113</v>
          </cell>
        </row>
        <row r="695">
          <cell r="G695" t="str">
            <v>01139000000000</v>
          </cell>
        </row>
        <row r="696">
          <cell r="G696" t="str">
            <v>01139090000000</v>
          </cell>
        </row>
        <row r="697">
          <cell r="G697" t="str">
            <v>011390900Д0000</v>
          </cell>
        </row>
        <row r="698">
          <cell r="G698" t="str">
            <v>011390900Д0000200</v>
          </cell>
        </row>
        <row r="699">
          <cell r="G699" t="str">
            <v>011390900Д0000240</v>
          </cell>
        </row>
        <row r="700">
          <cell r="G700" t="str">
            <v>011390900Д0000244</v>
          </cell>
        </row>
        <row r="701">
          <cell r="G701" t="str">
            <v>0400</v>
          </cell>
        </row>
        <row r="702">
          <cell r="G702" t="str">
            <v>0412</v>
          </cell>
        </row>
        <row r="703">
          <cell r="G703" t="str">
            <v>04129000000000</v>
          </cell>
        </row>
        <row r="704">
          <cell r="G704" t="str">
            <v>04129090000000</v>
          </cell>
        </row>
        <row r="705">
          <cell r="G705" t="str">
            <v>041290900Ж0000</v>
          </cell>
        </row>
        <row r="706">
          <cell r="G706" t="str">
            <v>041290900Ж0000200</v>
          </cell>
        </row>
        <row r="707">
          <cell r="G707" t="str">
            <v>041290900Ж0000240</v>
          </cell>
        </row>
        <row r="708">
          <cell r="G708" t="str">
            <v>041290900Ж0000244</v>
          </cell>
        </row>
        <row r="709">
          <cell r="G709" t="str">
            <v>0500</v>
          </cell>
        </row>
        <row r="710">
          <cell r="G710" t="str">
            <v>0501</v>
          </cell>
        </row>
        <row r="711">
          <cell r="G711" t="str">
            <v>05010300000000</v>
          </cell>
        </row>
        <row r="712">
          <cell r="G712" t="str">
            <v>05010330000000</v>
          </cell>
        </row>
        <row r="713">
          <cell r="G713" t="str">
            <v>05010330080000</v>
          </cell>
        </row>
        <row r="714">
          <cell r="G714" t="str">
            <v>05010330080000200</v>
          </cell>
        </row>
        <row r="715">
          <cell r="G715" t="str">
            <v>05010330080000240</v>
          </cell>
        </row>
        <row r="716">
          <cell r="G716" t="str">
            <v>05010330080000244</v>
          </cell>
        </row>
        <row r="717">
          <cell r="G717" t="str">
            <v>05011000000000</v>
          </cell>
        </row>
        <row r="718">
          <cell r="G718" t="str">
            <v>05011050000000</v>
          </cell>
        </row>
        <row r="719">
          <cell r="G719" t="str">
            <v>05011050080000</v>
          </cell>
        </row>
        <row r="720">
          <cell r="G720" t="str">
            <v>05011050080000300</v>
          </cell>
        </row>
        <row r="721">
          <cell r="G721" t="str">
            <v>05011050080000360</v>
          </cell>
        </row>
        <row r="722">
          <cell r="G722" t="str">
            <v>0502</v>
          </cell>
        </row>
        <row r="723">
          <cell r="G723" t="str">
            <v>05020300000000</v>
          </cell>
        </row>
        <row r="724">
          <cell r="G724" t="str">
            <v>05020350000000</v>
          </cell>
        </row>
        <row r="725">
          <cell r="G725" t="str">
            <v>0502035008Ф000</v>
          </cell>
        </row>
        <row r="726">
          <cell r="G726" t="str">
            <v>0502035008Ф000200</v>
          </cell>
        </row>
        <row r="727">
          <cell r="G727" t="str">
            <v>0502035008Ф000240</v>
          </cell>
        </row>
        <row r="728">
          <cell r="G728" t="str">
            <v>0502035008Ф000244</v>
          </cell>
        </row>
        <row r="729">
          <cell r="G729" t="str">
            <v>0600</v>
          </cell>
        </row>
        <row r="730">
          <cell r="G730" t="str">
            <v>0605</v>
          </cell>
        </row>
        <row r="731">
          <cell r="G731" t="str">
            <v>06050200000000</v>
          </cell>
        </row>
        <row r="732">
          <cell r="G732" t="str">
            <v>06050210000000</v>
          </cell>
        </row>
        <row r="733">
          <cell r="G733" t="str">
            <v>060502100S4630</v>
          </cell>
        </row>
        <row r="734">
          <cell r="G734" t="str">
            <v>060502100S4630200</v>
          </cell>
        </row>
        <row r="735">
          <cell r="G735" t="str">
            <v>060502100S4630240</v>
          </cell>
        </row>
        <row r="736">
          <cell r="G736" t="str">
            <v>060502100S4630244</v>
          </cell>
        </row>
        <row r="737">
          <cell r="G737" t="str">
            <v>1000</v>
          </cell>
        </row>
        <row r="738">
          <cell r="G738" t="str">
            <v>1004</v>
          </cell>
        </row>
        <row r="739">
          <cell r="G739" t="str">
            <v>10040100000000</v>
          </cell>
        </row>
        <row r="740">
          <cell r="G740" t="str">
            <v>10040120000000</v>
          </cell>
        </row>
        <row r="741">
          <cell r="G741" t="str">
            <v>10040120075870</v>
          </cell>
        </row>
        <row r="742">
          <cell r="G742" t="str">
            <v>10040120075870400</v>
          </cell>
        </row>
        <row r="743">
          <cell r="G743" t="str">
            <v>10040120075870410</v>
          </cell>
        </row>
        <row r="744">
          <cell r="G744" t="str">
            <v>10040120075870412</v>
          </cell>
        </row>
        <row r="745">
          <cell r="G745" t="str">
            <v>1100</v>
          </cell>
        </row>
        <row r="746">
          <cell r="G746" t="str">
            <v>1101</v>
          </cell>
        </row>
        <row r="747">
          <cell r="G747" t="str">
            <v>11010700000000</v>
          </cell>
        </row>
        <row r="748">
          <cell r="G748" t="str">
            <v>11010710000000</v>
          </cell>
        </row>
        <row r="749">
          <cell r="G749" t="str">
            <v>1101071008Д000</v>
          </cell>
        </row>
        <row r="750">
          <cell r="G750" t="str">
            <v>1101071008Д000200</v>
          </cell>
        </row>
        <row r="751">
          <cell r="G751" t="str">
            <v>1101071008Д000240</v>
          </cell>
        </row>
        <row r="752">
          <cell r="G752" t="str">
            <v>1101071008Д000244</v>
          </cell>
        </row>
        <row r="753">
          <cell r="G753" t="str">
            <v/>
          </cell>
        </row>
        <row r="754">
          <cell r="G754" t="str">
            <v>0700</v>
          </cell>
        </row>
        <row r="755">
          <cell r="G755" t="str">
            <v>0701</v>
          </cell>
        </row>
        <row r="756">
          <cell r="G756" t="str">
            <v>07010100000000</v>
          </cell>
        </row>
        <row r="757">
          <cell r="G757" t="str">
            <v>07010110000000</v>
          </cell>
        </row>
        <row r="758">
          <cell r="G758" t="str">
            <v>07010110040010</v>
          </cell>
        </row>
        <row r="759">
          <cell r="G759" t="str">
            <v>07010110040010100</v>
          </cell>
        </row>
        <row r="760">
          <cell r="G760" t="str">
            <v>07010110040010110</v>
          </cell>
        </row>
        <row r="761">
          <cell r="G761" t="str">
            <v>07010110040010111</v>
          </cell>
        </row>
        <row r="762">
          <cell r="G762" t="str">
            <v>07010110040010119</v>
          </cell>
        </row>
        <row r="763">
          <cell r="G763" t="str">
            <v>07010110040010200</v>
          </cell>
        </row>
        <row r="764">
          <cell r="G764" t="str">
            <v>07010110040010240</v>
          </cell>
        </row>
        <row r="765">
          <cell r="G765" t="str">
            <v>07010110040010244</v>
          </cell>
        </row>
        <row r="766">
          <cell r="G766" t="str">
            <v>07010110040010800</v>
          </cell>
        </row>
        <row r="767">
          <cell r="G767" t="str">
            <v>07010110040010850</v>
          </cell>
        </row>
        <row r="768">
          <cell r="G768" t="str">
            <v>07010110040010853</v>
          </cell>
        </row>
        <row r="769">
          <cell r="G769" t="str">
            <v>07010110041010</v>
          </cell>
        </row>
        <row r="770">
          <cell r="G770" t="str">
            <v>07010110041010100</v>
          </cell>
        </row>
        <row r="771">
          <cell r="G771" t="str">
            <v>07010110041010110</v>
          </cell>
        </row>
        <row r="772">
          <cell r="G772" t="str">
            <v>07010110041010111</v>
          </cell>
        </row>
        <row r="773">
          <cell r="G773" t="str">
            <v>07010110041010119</v>
          </cell>
        </row>
        <row r="774">
          <cell r="G774" t="str">
            <v>07010110047010</v>
          </cell>
        </row>
        <row r="775">
          <cell r="G775" t="str">
            <v>07010110047010100</v>
          </cell>
        </row>
        <row r="776">
          <cell r="G776" t="str">
            <v>07010110047010110</v>
          </cell>
        </row>
        <row r="777">
          <cell r="G777" t="str">
            <v>07010110047010112</v>
          </cell>
        </row>
        <row r="778">
          <cell r="G778" t="str">
            <v>0701011004Г010</v>
          </cell>
        </row>
        <row r="779">
          <cell r="G779" t="str">
            <v>0701011004Г010200</v>
          </cell>
        </row>
        <row r="780">
          <cell r="G780" t="str">
            <v>0701011004Г010240</v>
          </cell>
        </row>
        <row r="781">
          <cell r="G781" t="str">
            <v>0701011004Г010244</v>
          </cell>
        </row>
        <row r="782">
          <cell r="G782" t="str">
            <v>0701011004Г010247</v>
          </cell>
        </row>
        <row r="783">
          <cell r="G783" t="str">
            <v>0701011004М010</v>
          </cell>
        </row>
        <row r="784">
          <cell r="G784" t="str">
            <v>0701011004М010200</v>
          </cell>
        </row>
        <row r="785">
          <cell r="G785" t="str">
            <v>0701011004М010240</v>
          </cell>
        </row>
        <row r="786">
          <cell r="G786" t="str">
            <v>0701011004М010244</v>
          </cell>
        </row>
        <row r="787">
          <cell r="G787" t="str">
            <v>0701011004П010</v>
          </cell>
        </row>
        <row r="788">
          <cell r="G788" t="str">
            <v>0701011004П010200</v>
          </cell>
        </row>
        <row r="789">
          <cell r="G789" t="str">
            <v>0701011004П010240</v>
          </cell>
        </row>
        <row r="790">
          <cell r="G790" t="str">
            <v>0701011004П010244</v>
          </cell>
        </row>
        <row r="791">
          <cell r="G791" t="str">
            <v>0701011004Э010</v>
          </cell>
        </row>
        <row r="792">
          <cell r="G792" t="str">
            <v>0701011004Э010200</v>
          </cell>
        </row>
        <row r="793">
          <cell r="G793" t="str">
            <v>0701011004Э010240</v>
          </cell>
        </row>
        <row r="794">
          <cell r="G794" t="str">
            <v>0701011004Э010247</v>
          </cell>
        </row>
        <row r="795">
          <cell r="G795" t="str">
            <v>07010110074080</v>
          </cell>
        </row>
        <row r="796">
          <cell r="G796" t="str">
            <v>07010110074080100</v>
          </cell>
        </row>
        <row r="797">
          <cell r="G797" t="str">
            <v>07010110074080110</v>
          </cell>
        </row>
        <row r="798">
          <cell r="G798" t="str">
            <v>07010110074080111</v>
          </cell>
        </row>
        <row r="799">
          <cell r="G799" t="str">
            <v>07010110074080112</v>
          </cell>
        </row>
        <row r="800">
          <cell r="G800" t="str">
            <v>07010110074080119</v>
          </cell>
        </row>
        <row r="801">
          <cell r="G801" t="str">
            <v>07010110074080200</v>
          </cell>
        </row>
        <row r="802">
          <cell r="G802" t="str">
            <v>07010110074080240</v>
          </cell>
        </row>
        <row r="803">
          <cell r="G803" t="str">
            <v>07010110074080244</v>
          </cell>
        </row>
        <row r="804">
          <cell r="G804" t="str">
            <v>07010110075880</v>
          </cell>
        </row>
        <row r="805">
          <cell r="G805" t="str">
            <v>07010110075880100</v>
          </cell>
        </row>
        <row r="806">
          <cell r="G806" t="str">
            <v>07010110075880110</v>
          </cell>
        </row>
        <row r="807">
          <cell r="G807" t="str">
            <v>07010110075880111</v>
          </cell>
        </row>
        <row r="808">
          <cell r="G808" t="str">
            <v>07010110075880112</v>
          </cell>
        </row>
        <row r="809">
          <cell r="G809" t="str">
            <v>07010110075880119</v>
          </cell>
        </row>
        <row r="810">
          <cell r="G810" t="str">
            <v>07010110075880200</v>
          </cell>
        </row>
        <row r="811">
          <cell r="G811" t="str">
            <v>07010110075880240</v>
          </cell>
        </row>
        <row r="812">
          <cell r="G812" t="str">
            <v>07010110075880244</v>
          </cell>
        </row>
        <row r="813">
          <cell r="G813" t="str">
            <v>0702</v>
          </cell>
        </row>
        <row r="814">
          <cell r="G814" t="str">
            <v>07020100000000</v>
          </cell>
        </row>
        <row r="815">
          <cell r="G815" t="str">
            <v>07020110000000</v>
          </cell>
        </row>
        <row r="816">
          <cell r="G816" t="str">
            <v>07020110040020</v>
          </cell>
        </row>
        <row r="817">
          <cell r="G817" t="str">
            <v>07020110040020100</v>
          </cell>
        </row>
        <row r="818">
          <cell r="G818" t="str">
            <v>07020110040020110</v>
          </cell>
        </row>
        <row r="819">
          <cell r="G819" t="str">
            <v>07020110040020111</v>
          </cell>
        </row>
        <row r="820">
          <cell r="G820" t="str">
            <v>07020110040020112</v>
          </cell>
        </row>
        <row r="821">
          <cell r="G821" t="str">
            <v>07020110040020119</v>
          </cell>
        </row>
        <row r="822">
          <cell r="G822" t="str">
            <v>07020110040020200</v>
          </cell>
        </row>
        <row r="823">
          <cell r="G823" t="str">
            <v>07020110040020240</v>
          </cell>
        </row>
        <row r="824">
          <cell r="G824" t="str">
            <v>07020110040020244</v>
          </cell>
        </row>
        <row r="825">
          <cell r="G825" t="str">
            <v>07020110041020</v>
          </cell>
        </row>
        <row r="826">
          <cell r="G826" t="str">
            <v>07020110041020100</v>
          </cell>
        </row>
        <row r="827">
          <cell r="G827" t="str">
            <v>07020110041020110</v>
          </cell>
        </row>
        <row r="828">
          <cell r="G828" t="str">
            <v>07020110041020111</v>
          </cell>
        </row>
        <row r="829">
          <cell r="G829" t="str">
            <v>07020110041020119</v>
          </cell>
        </row>
        <row r="830">
          <cell r="G830" t="str">
            <v>07020110043020</v>
          </cell>
        </row>
        <row r="831">
          <cell r="G831" t="str">
            <v>07020110043020100</v>
          </cell>
        </row>
        <row r="832">
          <cell r="G832" t="str">
            <v>07020110043020110</v>
          </cell>
        </row>
        <row r="833">
          <cell r="G833" t="str">
            <v>07020110043020112</v>
          </cell>
        </row>
        <row r="834">
          <cell r="G834" t="str">
            <v>07020110043020113</v>
          </cell>
        </row>
        <row r="835">
          <cell r="G835" t="str">
            <v>07020110043020200</v>
          </cell>
        </row>
        <row r="836">
          <cell r="G836" t="str">
            <v>07020110043020240</v>
          </cell>
        </row>
        <row r="837">
          <cell r="G837" t="str">
            <v>07020110043020244</v>
          </cell>
        </row>
        <row r="838">
          <cell r="G838" t="str">
            <v>07020110047020</v>
          </cell>
        </row>
        <row r="839">
          <cell r="G839" t="str">
            <v>07020110047020100</v>
          </cell>
        </row>
        <row r="840">
          <cell r="G840" t="str">
            <v>07020110047020110</v>
          </cell>
        </row>
        <row r="841">
          <cell r="G841" t="str">
            <v>07020110047020112</v>
          </cell>
        </row>
        <row r="842">
          <cell r="G842" t="str">
            <v>0702011004Г020</v>
          </cell>
        </row>
        <row r="843">
          <cell r="G843" t="str">
            <v>0702011004Г020200</v>
          </cell>
        </row>
        <row r="844">
          <cell r="G844" t="str">
            <v>0702011004Г020240</v>
          </cell>
        </row>
        <row r="845">
          <cell r="G845" t="str">
            <v>0702011004Г020244</v>
          </cell>
        </row>
        <row r="846">
          <cell r="G846" t="str">
            <v>0702011004Г020247</v>
          </cell>
        </row>
        <row r="847">
          <cell r="G847" t="str">
            <v>0702011004М020</v>
          </cell>
        </row>
        <row r="848">
          <cell r="G848" t="str">
            <v>0702011004М020200</v>
          </cell>
        </row>
        <row r="849">
          <cell r="G849" t="str">
            <v>0702011004М020240</v>
          </cell>
        </row>
        <row r="850">
          <cell r="G850" t="str">
            <v>0702011004М020244</v>
          </cell>
        </row>
        <row r="851">
          <cell r="G851" t="str">
            <v>0702011004П020</v>
          </cell>
        </row>
        <row r="852">
          <cell r="G852" t="str">
            <v>0702011004П020200</v>
          </cell>
        </row>
        <row r="853">
          <cell r="G853" t="str">
            <v>0702011004П020240</v>
          </cell>
        </row>
        <row r="854">
          <cell r="G854" t="str">
            <v>0702011004П020244</v>
          </cell>
        </row>
        <row r="855">
          <cell r="G855" t="str">
            <v>0702011004Э020</v>
          </cell>
        </row>
        <row r="856">
          <cell r="G856" t="str">
            <v>0702011004Э020200</v>
          </cell>
        </row>
        <row r="857">
          <cell r="G857" t="str">
            <v>0702011004Э020240</v>
          </cell>
        </row>
        <row r="858">
          <cell r="G858" t="str">
            <v>0702011004Э020247</v>
          </cell>
        </row>
        <row r="859">
          <cell r="G859" t="str">
            <v>07020110074090</v>
          </cell>
        </row>
        <row r="860">
          <cell r="G860" t="str">
            <v>07020110074090100</v>
          </cell>
        </row>
        <row r="861">
          <cell r="G861" t="str">
            <v>07020110074090110</v>
          </cell>
        </row>
        <row r="862">
          <cell r="G862" t="str">
            <v>07020110074090111</v>
          </cell>
        </row>
        <row r="863">
          <cell r="G863" t="str">
            <v>07020110074090112</v>
          </cell>
        </row>
        <row r="864">
          <cell r="G864" t="str">
            <v>07020110074090119</v>
          </cell>
        </row>
        <row r="865">
          <cell r="G865" t="str">
            <v>07020110074090200</v>
          </cell>
        </row>
        <row r="866">
          <cell r="G866" t="str">
            <v>07020110074090240</v>
          </cell>
        </row>
        <row r="867">
          <cell r="G867" t="str">
            <v>07020110074090244</v>
          </cell>
        </row>
        <row r="868">
          <cell r="G868" t="str">
            <v>07020110075640</v>
          </cell>
        </row>
        <row r="869">
          <cell r="G869" t="str">
            <v>07020110075640100</v>
          </cell>
        </row>
        <row r="870">
          <cell r="G870" t="str">
            <v>07020110075640110</v>
          </cell>
        </row>
        <row r="871">
          <cell r="G871" t="str">
            <v>07020110075640111</v>
          </cell>
        </row>
        <row r="872">
          <cell r="G872" t="str">
            <v>07020110075640112</v>
          </cell>
        </row>
        <row r="873">
          <cell r="G873" t="str">
            <v>07020110075640119</v>
          </cell>
        </row>
        <row r="874">
          <cell r="G874" t="str">
            <v>07020110075640200</v>
          </cell>
        </row>
        <row r="875">
          <cell r="G875" t="str">
            <v>07020110075640240</v>
          </cell>
        </row>
        <row r="876">
          <cell r="G876" t="str">
            <v>07020110075640244</v>
          </cell>
        </row>
        <row r="877">
          <cell r="G877" t="str">
            <v>07020110080020</v>
          </cell>
        </row>
        <row r="878">
          <cell r="G878" t="str">
            <v>07020110080020200</v>
          </cell>
        </row>
        <row r="879">
          <cell r="G879" t="str">
            <v>07020110080020240</v>
          </cell>
        </row>
        <row r="880">
          <cell r="G880" t="str">
            <v>07020110080020244</v>
          </cell>
        </row>
        <row r="881">
          <cell r="G881" t="str">
            <v>07020110080040</v>
          </cell>
        </row>
        <row r="882">
          <cell r="G882" t="str">
            <v>07020110080040300</v>
          </cell>
        </row>
        <row r="883">
          <cell r="G883" t="str">
            <v>07020110080040340</v>
          </cell>
        </row>
        <row r="884">
          <cell r="G884" t="str">
            <v>0702011008П020</v>
          </cell>
        </row>
        <row r="885">
          <cell r="G885" t="str">
            <v>0702011008П020200</v>
          </cell>
        </row>
        <row r="886">
          <cell r="G886" t="str">
            <v>0702011008П020240</v>
          </cell>
        </row>
        <row r="887">
          <cell r="G887" t="str">
            <v>0702011008П020244</v>
          </cell>
        </row>
        <row r="888">
          <cell r="G888" t="str">
            <v>070201100S5630</v>
          </cell>
        </row>
        <row r="889">
          <cell r="G889" t="str">
            <v>070201100S5630200</v>
          </cell>
        </row>
        <row r="890">
          <cell r="G890" t="str">
            <v>070201100S5630240</v>
          </cell>
        </row>
        <row r="891">
          <cell r="G891" t="str">
            <v>070201100S5630244</v>
          </cell>
        </row>
        <row r="892">
          <cell r="G892" t="str">
            <v>070201100S5980</v>
          </cell>
        </row>
        <row r="893">
          <cell r="G893" t="str">
            <v>070201100S5980200</v>
          </cell>
        </row>
        <row r="894">
          <cell r="G894" t="str">
            <v>070201100S5980240</v>
          </cell>
        </row>
        <row r="895">
          <cell r="G895" t="str">
            <v>070201100S5980244</v>
          </cell>
        </row>
        <row r="896">
          <cell r="G896" t="str">
            <v>0702011E151690</v>
          </cell>
        </row>
        <row r="897">
          <cell r="G897" t="str">
            <v>0702011E151690200</v>
          </cell>
        </row>
        <row r="898">
          <cell r="G898" t="str">
            <v>0702011E151690240</v>
          </cell>
        </row>
        <row r="899">
          <cell r="G899" t="str">
            <v>0702011E151690244</v>
          </cell>
        </row>
        <row r="900">
          <cell r="G900" t="str">
            <v>07020300000000</v>
          </cell>
        </row>
        <row r="901">
          <cell r="G901" t="str">
            <v>07020340000000</v>
          </cell>
        </row>
        <row r="902">
          <cell r="G902" t="str">
            <v>07020340080000</v>
          </cell>
        </row>
        <row r="903">
          <cell r="G903" t="str">
            <v>07020340080000200</v>
          </cell>
        </row>
        <row r="904">
          <cell r="G904" t="str">
            <v>07020340080000240</v>
          </cell>
        </row>
        <row r="905">
          <cell r="G905" t="str">
            <v>07020340080000244</v>
          </cell>
        </row>
        <row r="906">
          <cell r="G906" t="str">
            <v>0703</v>
          </cell>
        </row>
        <row r="907">
          <cell r="G907" t="str">
            <v>07030100000000</v>
          </cell>
        </row>
        <row r="908">
          <cell r="G908" t="str">
            <v>07030110000000</v>
          </cell>
        </row>
        <row r="909">
          <cell r="G909" t="str">
            <v>07030110040030</v>
          </cell>
        </row>
        <row r="910">
          <cell r="G910" t="str">
            <v>07030110040030600</v>
          </cell>
        </row>
        <row r="911">
          <cell r="G911" t="str">
            <v>07030110040030610</v>
          </cell>
        </row>
        <row r="912">
          <cell r="G912" t="str">
            <v>07030110040030611</v>
          </cell>
        </row>
        <row r="913">
          <cell r="G913" t="str">
            <v>07030110040031</v>
          </cell>
        </row>
        <row r="914">
          <cell r="G914" t="str">
            <v>07030110040031600</v>
          </cell>
        </row>
        <row r="915">
          <cell r="G915" t="str">
            <v>07030110040031610</v>
          </cell>
        </row>
        <row r="916">
          <cell r="G916" t="str">
            <v>07030110040031611</v>
          </cell>
        </row>
        <row r="917">
          <cell r="G917" t="str">
            <v>07030110040032</v>
          </cell>
        </row>
        <row r="918">
          <cell r="G918" t="str">
            <v>07030110040032600</v>
          </cell>
        </row>
        <row r="919">
          <cell r="G919" t="str">
            <v>07030110040032610</v>
          </cell>
        </row>
        <row r="920">
          <cell r="G920" t="str">
            <v>07030110040032611</v>
          </cell>
        </row>
        <row r="921">
          <cell r="G921" t="str">
            <v>07030110040033</v>
          </cell>
        </row>
        <row r="922">
          <cell r="G922" t="str">
            <v>07030110040033600</v>
          </cell>
        </row>
        <row r="923">
          <cell r="G923" t="str">
            <v>07030110040033610</v>
          </cell>
        </row>
        <row r="924">
          <cell r="G924" t="str">
            <v>07030110040033611</v>
          </cell>
        </row>
        <row r="925">
          <cell r="G925" t="str">
            <v>07030110041030</v>
          </cell>
        </row>
        <row r="926">
          <cell r="G926" t="str">
            <v>07030110041030600</v>
          </cell>
        </row>
        <row r="927">
          <cell r="G927" t="str">
            <v>07030110041030610</v>
          </cell>
        </row>
        <row r="928">
          <cell r="G928" t="str">
            <v>07030110041030611</v>
          </cell>
        </row>
        <row r="929">
          <cell r="G929" t="str">
            <v>07030110042030</v>
          </cell>
        </row>
        <row r="930">
          <cell r="G930" t="str">
            <v>07030110042030600</v>
          </cell>
        </row>
        <row r="931">
          <cell r="G931" t="str">
            <v>07030110042030610</v>
          </cell>
        </row>
        <row r="932">
          <cell r="G932" t="str">
            <v>07030110042030611</v>
          </cell>
        </row>
        <row r="933">
          <cell r="G933" t="str">
            <v>07030110042030613</v>
          </cell>
        </row>
        <row r="934">
          <cell r="G934" t="str">
            <v>07030110045030</v>
          </cell>
        </row>
        <row r="935">
          <cell r="G935" t="str">
            <v>07030110045030600</v>
          </cell>
        </row>
        <row r="936">
          <cell r="G936" t="str">
            <v>07030110045030610</v>
          </cell>
        </row>
        <row r="937">
          <cell r="G937" t="str">
            <v>07030110045030611</v>
          </cell>
        </row>
        <row r="938">
          <cell r="G938" t="str">
            <v>07030110047030</v>
          </cell>
        </row>
        <row r="939">
          <cell r="G939" t="str">
            <v>07030110047030600</v>
          </cell>
        </row>
        <row r="940">
          <cell r="G940" t="str">
            <v>07030110047030610</v>
          </cell>
        </row>
        <row r="941">
          <cell r="G941" t="str">
            <v>07030110047030612</v>
          </cell>
        </row>
        <row r="942">
          <cell r="G942" t="str">
            <v>0703011004Г030</v>
          </cell>
        </row>
        <row r="943">
          <cell r="G943" t="str">
            <v>0703011004Г030600</v>
          </cell>
        </row>
        <row r="944">
          <cell r="G944" t="str">
            <v>0703011004Г030610</v>
          </cell>
        </row>
        <row r="945">
          <cell r="G945" t="str">
            <v>0703011004Г030611</v>
          </cell>
        </row>
        <row r="946">
          <cell r="G946" t="str">
            <v>0703011004М030</v>
          </cell>
        </row>
        <row r="947">
          <cell r="G947" t="str">
            <v>0703011004М030600</v>
          </cell>
        </row>
        <row r="948">
          <cell r="G948" t="str">
            <v>0703011004М030610</v>
          </cell>
        </row>
        <row r="949">
          <cell r="G949" t="str">
            <v>0703011004М030611</v>
          </cell>
        </row>
        <row r="950">
          <cell r="G950" t="str">
            <v>0703011004Э030</v>
          </cell>
        </row>
        <row r="951">
          <cell r="G951" t="str">
            <v>0703011004Э030600</v>
          </cell>
        </row>
        <row r="952">
          <cell r="G952" t="str">
            <v>0703011004Э030610</v>
          </cell>
        </row>
        <row r="953">
          <cell r="G953" t="str">
            <v>0703011004Э030611</v>
          </cell>
        </row>
        <row r="954">
          <cell r="G954" t="str">
            <v>07030110075640</v>
          </cell>
        </row>
        <row r="955">
          <cell r="G955" t="str">
            <v>07030110075640100</v>
          </cell>
        </row>
        <row r="956">
          <cell r="G956" t="str">
            <v>07030110075640110</v>
          </cell>
        </row>
        <row r="957">
          <cell r="G957" t="str">
            <v>07030110075640111</v>
          </cell>
        </row>
        <row r="958">
          <cell r="G958" t="str">
            <v>07030110075640119</v>
          </cell>
        </row>
        <row r="959">
          <cell r="G959" t="str">
            <v>07030110075640200</v>
          </cell>
        </row>
        <row r="960">
          <cell r="G960" t="str">
            <v>07030110075640240</v>
          </cell>
        </row>
        <row r="961">
          <cell r="G961" t="str">
            <v>07030110075640244</v>
          </cell>
        </row>
        <row r="962">
          <cell r="G962" t="str">
            <v>07030900000000</v>
          </cell>
        </row>
        <row r="963">
          <cell r="G963" t="str">
            <v>07030930000000</v>
          </cell>
        </row>
        <row r="964">
          <cell r="G964" t="str">
            <v>07030930080000</v>
          </cell>
        </row>
        <row r="965">
          <cell r="G965" t="str">
            <v>07030930080000600</v>
          </cell>
        </row>
        <row r="966">
          <cell r="G966" t="str">
            <v>07030930080000610</v>
          </cell>
        </row>
        <row r="967">
          <cell r="G967" t="str">
            <v>07030930080000612</v>
          </cell>
        </row>
        <row r="968">
          <cell r="G968" t="str">
            <v>0707</v>
          </cell>
        </row>
        <row r="969">
          <cell r="G969" t="str">
            <v>07070100000000</v>
          </cell>
        </row>
        <row r="970">
          <cell r="G970" t="str">
            <v>07070110000000</v>
          </cell>
        </row>
        <row r="971">
          <cell r="G971" t="str">
            <v>07070110040040</v>
          </cell>
        </row>
        <row r="972">
          <cell r="G972" t="str">
            <v>07070110040040600</v>
          </cell>
        </row>
        <row r="973">
          <cell r="G973" t="str">
            <v>07070110040040610</v>
          </cell>
        </row>
        <row r="974">
          <cell r="G974" t="str">
            <v>07070110040040611</v>
          </cell>
        </row>
        <row r="975">
          <cell r="G975" t="str">
            <v>07070110041040</v>
          </cell>
        </row>
        <row r="976">
          <cell r="G976" t="str">
            <v>07070110041040600</v>
          </cell>
        </row>
        <row r="977">
          <cell r="G977" t="str">
            <v>07070110041040610</v>
          </cell>
        </row>
        <row r="978">
          <cell r="G978" t="str">
            <v>07070110041040611</v>
          </cell>
        </row>
        <row r="979">
          <cell r="G979" t="str">
            <v>07070110047040</v>
          </cell>
        </row>
        <row r="980">
          <cell r="G980" t="str">
            <v>07070110047040600</v>
          </cell>
        </row>
        <row r="981">
          <cell r="G981" t="str">
            <v>07070110047040610</v>
          </cell>
        </row>
        <row r="982">
          <cell r="G982" t="str">
            <v>07070110047040612</v>
          </cell>
        </row>
        <row r="983">
          <cell r="G983" t="str">
            <v>0707011004Г040</v>
          </cell>
        </row>
        <row r="984">
          <cell r="G984" t="str">
            <v>0707011004Г040600</v>
          </cell>
        </row>
        <row r="985">
          <cell r="G985" t="str">
            <v>0707011004Г040610</v>
          </cell>
        </row>
        <row r="986">
          <cell r="G986" t="str">
            <v>0707011004Г040611</v>
          </cell>
        </row>
        <row r="987">
          <cell r="G987" t="str">
            <v>0707011004М040</v>
          </cell>
        </row>
        <row r="988">
          <cell r="G988" t="str">
            <v>0707011004М040600</v>
          </cell>
        </row>
        <row r="989">
          <cell r="G989" t="str">
            <v>0707011004М040610</v>
          </cell>
        </row>
        <row r="990">
          <cell r="G990" t="str">
            <v>0707011004М040611</v>
          </cell>
        </row>
        <row r="991">
          <cell r="G991" t="str">
            <v>0707011004Э040</v>
          </cell>
        </row>
        <row r="992">
          <cell r="G992" t="str">
            <v>0707011004Э040600</v>
          </cell>
        </row>
        <row r="993">
          <cell r="G993" t="str">
            <v>0707011004Э040610</v>
          </cell>
        </row>
        <row r="994">
          <cell r="G994" t="str">
            <v>0707011004Э040611</v>
          </cell>
        </row>
        <row r="995">
          <cell r="G995" t="str">
            <v>07070110076490</v>
          </cell>
        </row>
        <row r="996">
          <cell r="G996" t="str">
            <v>07070110076490200</v>
          </cell>
        </row>
        <row r="997">
          <cell r="G997" t="str">
            <v>07070110076490240</v>
          </cell>
        </row>
        <row r="998">
          <cell r="G998" t="str">
            <v>07070110076490244</v>
          </cell>
        </row>
        <row r="999">
          <cell r="G999" t="str">
            <v>07070110076490600</v>
          </cell>
        </row>
        <row r="1000">
          <cell r="G1000" t="str">
            <v>07070110076490610</v>
          </cell>
        </row>
        <row r="1001">
          <cell r="G1001" t="str">
            <v>07070110076490611</v>
          </cell>
        </row>
        <row r="1002">
          <cell r="G1002" t="str">
            <v>07070110080030</v>
          </cell>
        </row>
        <row r="1003">
          <cell r="G1003" t="str">
            <v>07070110080030200</v>
          </cell>
        </row>
        <row r="1004">
          <cell r="G1004" t="str">
            <v>07070110080030240</v>
          </cell>
        </row>
        <row r="1005">
          <cell r="G1005" t="str">
            <v>07070110080030244</v>
          </cell>
        </row>
        <row r="1006">
          <cell r="G1006" t="str">
            <v>07070110080030600</v>
          </cell>
        </row>
        <row r="1007">
          <cell r="G1007" t="str">
            <v>07070110080030610</v>
          </cell>
        </row>
        <row r="1008">
          <cell r="G1008" t="str">
            <v>07070110080030611</v>
          </cell>
        </row>
        <row r="1009">
          <cell r="G1009" t="str">
            <v>070701100S3970</v>
          </cell>
        </row>
        <row r="1010">
          <cell r="G1010" t="str">
            <v>070701100S3970600</v>
          </cell>
        </row>
        <row r="1011">
          <cell r="G1011" t="str">
            <v>070701100S3970610</v>
          </cell>
        </row>
        <row r="1012">
          <cell r="G1012" t="str">
            <v>070701100S3970611</v>
          </cell>
        </row>
        <row r="1013">
          <cell r="G1013" t="str">
            <v>07070130000000</v>
          </cell>
        </row>
        <row r="1014">
          <cell r="G1014" t="str">
            <v>07070130080030</v>
          </cell>
        </row>
        <row r="1015">
          <cell r="G1015" t="str">
            <v>07070130080030100</v>
          </cell>
        </row>
        <row r="1016">
          <cell r="G1016" t="str">
            <v>07070130080030110</v>
          </cell>
        </row>
        <row r="1017">
          <cell r="G1017" t="str">
            <v>07070130080030111</v>
          </cell>
        </row>
        <row r="1018">
          <cell r="G1018" t="str">
            <v>07070130080030119</v>
          </cell>
        </row>
        <row r="1019">
          <cell r="G1019" t="str">
            <v>07070130080030200</v>
          </cell>
        </row>
        <row r="1020">
          <cell r="G1020" t="str">
            <v>07070130080030240</v>
          </cell>
        </row>
        <row r="1021">
          <cell r="G1021" t="str">
            <v>07070130080030244</v>
          </cell>
        </row>
        <row r="1022">
          <cell r="G1022" t="str">
            <v>0707013008П030</v>
          </cell>
        </row>
        <row r="1023">
          <cell r="G1023" t="str">
            <v>0707013008П030200</v>
          </cell>
        </row>
        <row r="1024">
          <cell r="G1024" t="str">
            <v>0707013008П030240</v>
          </cell>
        </row>
        <row r="1025">
          <cell r="G1025" t="str">
            <v>0707013008П030244</v>
          </cell>
        </row>
        <row r="1026">
          <cell r="G1026" t="str">
            <v>0709</v>
          </cell>
        </row>
        <row r="1027">
          <cell r="G1027" t="str">
            <v>07090100000000</v>
          </cell>
        </row>
        <row r="1028">
          <cell r="G1028" t="str">
            <v>07090110000000</v>
          </cell>
        </row>
        <row r="1029">
          <cell r="G1029" t="str">
            <v>07090110080020</v>
          </cell>
        </row>
        <row r="1030">
          <cell r="G1030" t="str">
            <v>07090110080020200</v>
          </cell>
        </row>
        <row r="1031">
          <cell r="G1031" t="str">
            <v>07090110080020240</v>
          </cell>
        </row>
        <row r="1032">
          <cell r="G1032" t="str">
            <v>07090110080020244</v>
          </cell>
        </row>
        <row r="1033">
          <cell r="G1033" t="str">
            <v>07090120000000</v>
          </cell>
        </row>
        <row r="1034">
          <cell r="G1034" t="str">
            <v>07090120075520</v>
          </cell>
        </row>
        <row r="1035">
          <cell r="G1035" t="str">
            <v>07090120075520100</v>
          </cell>
        </row>
        <row r="1036">
          <cell r="G1036" t="str">
            <v>07090120075520120</v>
          </cell>
        </row>
        <row r="1037">
          <cell r="G1037" t="str">
            <v>07090120075520121</v>
          </cell>
        </row>
        <row r="1038">
          <cell r="G1038" t="str">
            <v>07090120075520122</v>
          </cell>
        </row>
        <row r="1039">
          <cell r="G1039" t="str">
            <v>07090120075520129</v>
          </cell>
        </row>
        <row r="1040">
          <cell r="G1040" t="str">
            <v>07090120075520200</v>
          </cell>
        </row>
        <row r="1041">
          <cell r="G1041" t="str">
            <v>07090120075520240</v>
          </cell>
        </row>
        <row r="1042">
          <cell r="G1042" t="str">
            <v>07090120075520244</v>
          </cell>
        </row>
        <row r="1043">
          <cell r="G1043" t="str">
            <v>07090130000000</v>
          </cell>
        </row>
        <row r="1044">
          <cell r="G1044" t="str">
            <v>07090130040000</v>
          </cell>
        </row>
        <row r="1045">
          <cell r="G1045" t="str">
            <v>07090130040000100</v>
          </cell>
        </row>
        <row r="1046">
          <cell r="G1046" t="str">
            <v>07090130040000110</v>
          </cell>
        </row>
        <row r="1047">
          <cell r="G1047" t="str">
            <v>07090130040000111</v>
          </cell>
        </row>
        <row r="1048">
          <cell r="G1048" t="str">
            <v>07090130040000112</v>
          </cell>
        </row>
        <row r="1049">
          <cell r="G1049" t="str">
            <v>07090130040000119</v>
          </cell>
        </row>
        <row r="1050">
          <cell r="G1050" t="str">
            <v>07090130040000200</v>
          </cell>
        </row>
        <row r="1051">
          <cell r="G1051" t="str">
            <v>07090130040000240</v>
          </cell>
        </row>
        <row r="1052">
          <cell r="G1052" t="str">
            <v>07090130040000244</v>
          </cell>
        </row>
        <row r="1053">
          <cell r="G1053" t="str">
            <v>07090130040050</v>
          </cell>
        </row>
        <row r="1054">
          <cell r="G1054" t="str">
            <v>07090130040050100</v>
          </cell>
        </row>
        <row r="1055">
          <cell r="G1055" t="str">
            <v>07090130040050110</v>
          </cell>
        </row>
        <row r="1056">
          <cell r="G1056" t="str">
            <v>07090130040050111</v>
          </cell>
        </row>
        <row r="1057">
          <cell r="G1057" t="str">
            <v>07090130040050119</v>
          </cell>
        </row>
        <row r="1058">
          <cell r="G1058" t="str">
            <v>07090130041000</v>
          </cell>
        </row>
        <row r="1059">
          <cell r="G1059" t="str">
            <v>07090130041000100</v>
          </cell>
        </row>
        <row r="1060">
          <cell r="G1060" t="str">
            <v>07090130041000110</v>
          </cell>
        </row>
        <row r="1061">
          <cell r="G1061" t="str">
            <v>07090130041000111</v>
          </cell>
        </row>
        <row r="1062">
          <cell r="G1062" t="str">
            <v>07090130041000119</v>
          </cell>
        </row>
        <row r="1063">
          <cell r="G1063" t="str">
            <v>07090130047000</v>
          </cell>
        </row>
        <row r="1064">
          <cell r="G1064" t="str">
            <v>07090130047000100</v>
          </cell>
        </row>
        <row r="1065">
          <cell r="G1065" t="str">
            <v>07090130047000110</v>
          </cell>
        </row>
        <row r="1066">
          <cell r="G1066" t="str">
            <v>07090130047000112</v>
          </cell>
        </row>
        <row r="1067">
          <cell r="G1067" t="str">
            <v>0709013004Г000</v>
          </cell>
        </row>
        <row r="1068">
          <cell r="G1068" t="str">
            <v>0709013004Г000200</v>
          </cell>
        </row>
        <row r="1069">
          <cell r="G1069" t="str">
            <v>0709013004Г000240</v>
          </cell>
        </row>
        <row r="1070">
          <cell r="G1070" t="str">
            <v>0709013004Г000244</v>
          </cell>
        </row>
        <row r="1071">
          <cell r="G1071" t="str">
            <v>0709013004М000</v>
          </cell>
        </row>
        <row r="1072">
          <cell r="G1072" t="str">
            <v>0709013004М000200</v>
          </cell>
        </row>
        <row r="1073">
          <cell r="G1073" t="str">
            <v>0709013004М000240</v>
          </cell>
        </row>
        <row r="1074">
          <cell r="G1074" t="str">
            <v>0709013004М000244</v>
          </cell>
        </row>
        <row r="1075">
          <cell r="G1075" t="str">
            <v>0709013004Э000</v>
          </cell>
        </row>
        <row r="1076">
          <cell r="G1076" t="str">
            <v>0709013004Э000200</v>
          </cell>
        </row>
        <row r="1077">
          <cell r="G1077" t="str">
            <v>0709013004Э000240</v>
          </cell>
        </row>
        <row r="1078">
          <cell r="G1078" t="str">
            <v>0709013004Э000247</v>
          </cell>
        </row>
        <row r="1079">
          <cell r="G1079" t="str">
            <v>07090130060000</v>
          </cell>
        </row>
        <row r="1080">
          <cell r="G1080" t="str">
            <v>07090130060000100</v>
          </cell>
        </row>
        <row r="1081">
          <cell r="G1081" t="str">
            <v>07090130060000120</v>
          </cell>
        </row>
        <row r="1082">
          <cell r="G1082" t="str">
            <v>07090130060000121</v>
          </cell>
        </row>
        <row r="1083">
          <cell r="G1083" t="str">
            <v>07090130060000122</v>
          </cell>
        </row>
        <row r="1084">
          <cell r="G1084" t="str">
            <v>07090130060000129</v>
          </cell>
        </row>
        <row r="1085">
          <cell r="G1085" t="str">
            <v>07090130060000200</v>
          </cell>
        </row>
        <row r="1086">
          <cell r="G1086" t="str">
            <v>07090130060000240</v>
          </cell>
        </row>
        <row r="1087">
          <cell r="G1087" t="str">
            <v>07090130060000244</v>
          </cell>
        </row>
        <row r="1088">
          <cell r="G1088" t="str">
            <v>07090130067000</v>
          </cell>
        </row>
        <row r="1089">
          <cell r="G1089" t="str">
            <v>07090130067000100</v>
          </cell>
        </row>
        <row r="1090">
          <cell r="G1090" t="str">
            <v>07090130067000120</v>
          </cell>
        </row>
        <row r="1091">
          <cell r="G1091" t="str">
            <v>07090130067000122</v>
          </cell>
        </row>
        <row r="1092">
          <cell r="G1092" t="str">
            <v>0709013006Э000</v>
          </cell>
        </row>
        <row r="1093">
          <cell r="G1093" t="str">
            <v>0709013006Э000200</v>
          </cell>
        </row>
        <row r="1094">
          <cell r="G1094" t="str">
            <v>0709013006Э000240</v>
          </cell>
        </row>
        <row r="1095">
          <cell r="G1095" t="str">
            <v>0709013006Э000247</v>
          </cell>
        </row>
        <row r="1096">
          <cell r="G1096" t="str">
            <v>1000</v>
          </cell>
        </row>
        <row r="1097">
          <cell r="G1097" t="str">
            <v>1003</v>
          </cell>
        </row>
        <row r="1098">
          <cell r="G1098" t="str">
            <v>10030100000000</v>
          </cell>
        </row>
        <row r="1099">
          <cell r="G1099" t="str">
            <v>10030110000000</v>
          </cell>
        </row>
        <row r="1100">
          <cell r="G1100" t="str">
            <v>10030110075540</v>
          </cell>
        </row>
        <row r="1101">
          <cell r="G1101" t="str">
            <v>10030110075540200</v>
          </cell>
        </row>
        <row r="1102">
          <cell r="G1102" t="str">
            <v>10030110075540240</v>
          </cell>
        </row>
        <row r="1103">
          <cell r="G1103" t="str">
            <v>10030110075540244</v>
          </cell>
        </row>
        <row r="1104">
          <cell r="G1104" t="str">
            <v>10030110075660</v>
          </cell>
        </row>
        <row r="1105">
          <cell r="G1105" t="str">
            <v>10030110075660200</v>
          </cell>
        </row>
        <row r="1106">
          <cell r="G1106" t="str">
            <v>10030110075660240</v>
          </cell>
        </row>
        <row r="1107">
          <cell r="G1107" t="str">
            <v>10030110075660244</v>
          </cell>
        </row>
        <row r="1108">
          <cell r="G1108" t="str">
            <v>10030110075660300</v>
          </cell>
        </row>
        <row r="1109">
          <cell r="G1109" t="str">
            <v>10030110075660320</v>
          </cell>
        </row>
        <row r="1110">
          <cell r="G1110" t="str">
            <v>10030110075660321</v>
          </cell>
        </row>
        <row r="1111">
          <cell r="G1111" t="str">
            <v>100301100L3040</v>
          </cell>
        </row>
        <row r="1112">
          <cell r="G1112" t="str">
            <v>100301100L3040200</v>
          </cell>
        </row>
        <row r="1113">
          <cell r="G1113" t="str">
            <v>100301100L3040240</v>
          </cell>
        </row>
        <row r="1114">
          <cell r="G1114" t="str">
            <v>100301100L3040244</v>
          </cell>
        </row>
        <row r="1115">
          <cell r="G1115" t="str">
            <v>1004</v>
          </cell>
        </row>
        <row r="1116">
          <cell r="G1116" t="str">
            <v>10040100000000</v>
          </cell>
        </row>
        <row r="1117">
          <cell r="G1117" t="str">
            <v>10040110000000</v>
          </cell>
        </row>
        <row r="1118">
          <cell r="G1118" t="str">
            <v>10040110075560</v>
          </cell>
        </row>
        <row r="1119">
          <cell r="G1119" t="str">
            <v>10040110075560200</v>
          </cell>
        </row>
        <row r="1120">
          <cell r="G1120" t="str">
            <v>10040110075560240</v>
          </cell>
        </row>
        <row r="1121">
          <cell r="G1121" t="str">
            <v>10040110075560244</v>
          </cell>
        </row>
        <row r="1122">
          <cell r="G1122" t="str">
            <v>10040110075560300</v>
          </cell>
        </row>
        <row r="1123">
          <cell r="G1123" t="str">
            <v>10040110075560320</v>
          </cell>
        </row>
        <row r="1124">
          <cell r="G1124" t="str">
            <v>10040110075560321</v>
          </cell>
        </row>
        <row r="1125">
          <cell r="G1125" t="str">
            <v>1100</v>
          </cell>
        </row>
        <row r="1126">
          <cell r="G1126" t="str">
            <v>1101</v>
          </cell>
        </row>
        <row r="1127">
          <cell r="G1127" t="str">
            <v>11010100000000</v>
          </cell>
        </row>
        <row r="1128">
          <cell r="G1128" t="str">
            <v>11010110000000</v>
          </cell>
        </row>
        <row r="1129">
          <cell r="G1129" t="str">
            <v>11010110040031</v>
          </cell>
        </row>
        <row r="1130">
          <cell r="G1130" t="str">
            <v>11010110040031600</v>
          </cell>
        </row>
        <row r="1131">
          <cell r="G1131" t="str">
            <v>11010110040031610</v>
          </cell>
        </row>
        <row r="1132">
          <cell r="G1132" t="str">
            <v>11010110040031611</v>
          </cell>
        </row>
        <row r="1133">
          <cell r="G1133" t="str">
            <v>1101011004Г030</v>
          </cell>
        </row>
        <row r="1134">
          <cell r="G1134" t="str">
            <v>1101011004Г030600</v>
          </cell>
        </row>
        <row r="1135">
          <cell r="G1135" t="str">
            <v>1101011004Г030610</v>
          </cell>
        </row>
        <row r="1136">
          <cell r="G1136" t="str">
            <v>1101011004Г030611</v>
          </cell>
        </row>
        <row r="1137">
          <cell r="G1137" t="str">
            <v>1101011004Э030</v>
          </cell>
        </row>
        <row r="1138">
          <cell r="G1138" t="str">
            <v>1101011004Э030600</v>
          </cell>
        </row>
        <row r="1139">
          <cell r="G1139" t="str">
            <v>1101011004Э030610</v>
          </cell>
        </row>
        <row r="1140">
          <cell r="G1140" t="str">
            <v>1101011004Э030611</v>
          </cell>
        </row>
        <row r="1141">
          <cell r="G1141" t="str">
            <v/>
          </cell>
        </row>
        <row r="1142">
          <cell r="G1142" t="str">
            <v>0300</v>
          </cell>
        </row>
        <row r="1143">
          <cell r="G1143" t="str">
            <v>0310</v>
          </cell>
        </row>
        <row r="1144">
          <cell r="G1144" t="str">
            <v>03100400000000</v>
          </cell>
        </row>
        <row r="1145">
          <cell r="G1145" t="str">
            <v>03100420000000</v>
          </cell>
        </row>
        <row r="1146">
          <cell r="G1146" t="str">
            <v>03100420040010</v>
          </cell>
        </row>
        <row r="1147">
          <cell r="G1147" t="str">
            <v>03100420040010100</v>
          </cell>
        </row>
        <row r="1148">
          <cell r="G1148" t="str">
            <v>03100420040010110</v>
          </cell>
        </row>
        <row r="1149">
          <cell r="G1149" t="str">
            <v>03100420040010111</v>
          </cell>
        </row>
        <row r="1150">
          <cell r="G1150" t="str">
            <v>03100420040010112</v>
          </cell>
        </row>
        <row r="1151">
          <cell r="G1151" t="str">
            <v>03100420040010119</v>
          </cell>
        </row>
        <row r="1152">
          <cell r="G1152" t="str">
            <v>03100420040010200</v>
          </cell>
        </row>
        <row r="1153">
          <cell r="G1153" t="str">
            <v>03100420040010240</v>
          </cell>
        </row>
        <row r="1154">
          <cell r="G1154" t="str">
            <v>03100420040010244</v>
          </cell>
        </row>
        <row r="1155">
          <cell r="G1155" t="str">
            <v>03100420041010</v>
          </cell>
        </row>
        <row r="1156">
          <cell r="G1156" t="str">
            <v>03100420041010100</v>
          </cell>
        </row>
        <row r="1157">
          <cell r="G1157" t="str">
            <v>03100420041010110</v>
          </cell>
        </row>
        <row r="1158">
          <cell r="G1158" t="str">
            <v>03100420041010111</v>
          </cell>
        </row>
        <row r="1159">
          <cell r="G1159" t="str">
            <v>03100420041010119</v>
          </cell>
        </row>
        <row r="1160">
          <cell r="G1160" t="str">
            <v>03100420047010</v>
          </cell>
        </row>
        <row r="1161">
          <cell r="G1161" t="str">
            <v>03100420047010100</v>
          </cell>
        </row>
        <row r="1162">
          <cell r="G1162" t="str">
            <v>03100420047010110</v>
          </cell>
        </row>
        <row r="1163">
          <cell r="G1163" t="str">
            <v>03100420047010112</v>
          </cell>
        </row>
        <row r="1164">
          <cell r="G1164" t="str">
            <v>0310042004Г010</v>
          </cell>
        </row>
        <row r="1165">
          <cell r="G1165" t="str">
            <v>0310042004Г010200</v>
          </cell>
        </row>
        <row r="1166">
          <cell r="G1166" t="str">
            <v>0310042004Г010240</v>
          </cell>
        </row>
        <row r="1167">
          <cell r="G1167" t="str">
            <v>0310042004Г010244</v>
          </cell>
        </row>
        <row r="1168">
          <cell r="G1168" t="str">
            <v>0310042004Г010247</v>
          </cell>
        </row>
        <row r="1169">
          <cell r="G1169" t="str">
            <v>0310042004М010</v>
          </cell>
        </row>
        <row r="1170">
          <cell r="G1170" t="str">
            <v>0310042004М010200</v>
          </cell>
        </row>
        <row r="1171">
          <cell r="G1171" t="str">
            <v>0310042004М010240</v>
          </cell>
        </row>
        <row r="1172">
          <cell r="G1172" t="str">
            <v>0310042004М010244</v>
          </cell>
        </row>
        <row r="1173">
          <cell r="G1173" t="str">
            <v>0310042004Ф010</v>
          </cell>
        </row>
        <row r="1174">
          <cell r="G1174" t="str">
            <v>0310042004Ф010200</v>
          </cell>
        </row>
        <row r="1175">
          <cell r="G1175" t="str">
            <v>0310042004Ф010240</v>
          </cell>
        </row>
        <row r="1176">
          <cell r="G1176" t="str">
            <v>0310042004Ф010244</v>
          </cell>
        </row>
        <row r="1177">
          <cell r="G1177" t="str">
            <v>0310042004Э010</v>
          </cell>
        </row>
        <row r="1178">
          <cell r="G1178" t="str">
            <v>0310042004Э010200</v>
          </cell>
        </row>
        <row r="1179">
          <cell r="G1179" t="str">
            <v>0310042004Э010240</v>
          </cell>
        </row>
        <row r="1180">
          <cell r="G1180" t="str">
            <v>0310042004Э010247</v>
          </cell>
        </row>
        <row r="1181">
          <cell r="G1181" t="str">
            <v>0500</v>
          </cell>
        </row>
        <row r="1182">
          <cell r="G1182" t="str">
            <v>0502</v>
          </cell>
        </row>
        <row r="1183">
          <cell r="G1183" t="str">
            <v>05020300000000</v>
          </cell>
        </row>
        <row r="1184">
          <cell r="G1184" t="str">
            <v>05020320000000</v>
          </cell>
        </row>
        <row r="1185">
          <cell r="G1185" t="str">
            <v>05020320075700</v>
          </cell>
        </row>
        <row r="1186">
          <cell r="G1186" t="str">
            <v>05020320075700100</v>
          </cell>
        </row>
        <row r="1187">
          <cell r="G1187" t="str">
            <v>05020320075700110</v>
          </cell>
        </row>
        <row r="1188">
          <cell r="G1188" t="str">
            <v>05020320075700111</v>
          </cell>
        </row>
        <row r="1189">
          <cell r="G1189" t="str">
            <v>05020320075700119</v>
          </cell>
        </row>
        <row r="1190">
          <cell r="G1190" t="str">
            <v>05020320075700200</v>
          </cell>
        </row>
        <row r="1191">
          <cell r="G1191" t="str">
            <v>05020320075700240</v>
          </cell>
        </row>
        <row r="1192">
          <cell r="G1192" t="str">
            <v>05020320075700244</v>
          </cell>
        </row>
        <row r="1193">
          <cell r="G1193" t="str">
            <v>05020320080090</v>
          </cell>
        </row>
        <row r="1194">
          <cell r="G1194" t="str">
            <v>05020320080090100</v>
          </cell>
        </row>
        <row r="1195">
          <cell r="G1195" t="str">
            <v>05020320080090110</v>
          </cell>
        </row>
        <row r="1196">
          <cell r="G1196" t="str">
            <v>05020320080090111</v>
          </cell>
        </row>
        <row r="1197">
          <cell r="G1197" t="str">
            <v>05020320080090112</v>
          </cell>
        </row>
        <row r="1198">
          <cell r="G1198" t="str">
            <v>05020320080090119</v>
          </cell>
        </row>
        <row r="1199">
          <cell r="G1199" t="str">
            <v>05020320080090200</v>
          </cell>
        </row>
        <row r="1200">
          <cell r="G1200" t="str">
            <v>05020320080090240</v>
          </cell>
        </row>
        <row r="1201">
          <cell r="G1201" t="str">
            <v>05020320080090244</v>
          </cell>
        </row>
        <row r="1202">
          <cell r="G1202" t="str">
            <v>05020320081090</v>
          </cell>
        </row>
        <row r="1203">
          <cell r="G1203" t="str">
            <v>05020320081090100</v>
          </cell>
        </row>
        <row r="1204">
          <cell r="G1204" t="str">
            <v>05020320081090110</v>
          </cell>
        </row>
        <row r="1205">
          <cell r="G1205" t="str">
            <v>05020320081090111</v>
          </cell>
        </row>
        <row r="1206">
          <cell r="G1206" t="str">
            <v>05020320081090119</v>
          </cell>
        </row>
        <row r="1207">
          <cell r="G1207" t="str">
            <v>05020320087090</v>
          </cell>
        </row>
        <row r="1208">
          <cell r="G1208" t="str">
            <v>05020320087090100</v>
          </cell>
        </row>
        <row r="1209">
          <cell r="G1209" t="str">
            <v>05020320087090110</v>
          </cell>
        </row>
        <row r="1210">
          <cell r="G1210" t="str">
            <v>05020320087090112</v>
          </cell>
        </row>
        <row r="1211">
          <cell r="G1211" t="str">
            <v>0502032008Г090</v>
          </cell>
        </row>
        <row r="1212">
          <cell r="G1212" t="str">
            <v>0502032008Г090200</v>
          </cell>
        </row>
        <row r="1213">
          <cell r="G1213" t="str">
            <v>0502032008Г090240</v>
          </cell>
        </row>
        <row r="1214">
          <cell r="G1214" t="str">
            <v>0502032008Г090244</v>
          </cell>
        </row>
        <row r="1215">
          <cell r="G1215" t="str">
            <v/>
          </cell>
        </row>
        <row r="1216">
          <cell r="G1216" t="str">
            <v>0100</v>
          </cell>
        </row>
        <row r="1217">
          <cell r="G1217" t="str">
            <v>0106</v>
          </cell>
        </row>
        <row r="1218">
          <cell r="G1218" t="str">
            <v>01061100000000</v>
          </cell>
        </row>
        <row r="1219">
          <cell r="G1219" t="str">
            <v>01061120000000</v>
          </cell>
        </row>
        <row r="1220">
          <cell r="G1220" t="str">
            <v>01061120060000</v>
          </cell>
        </row>
        <row r="1221">
          <cell r="G1221" t="str">
            <v>01061120060000100</v>
          </cell>
        </row>
        <row r="1222">
          <cell r="G1222" t="str">
            <v>01061120060000120</v>
          </cell>
        </row>
        <row r="1223">
          <cell r="G1223" t="str">
            <v>01061120060000121</v>
          </cell>
        </row>
        <row r="1224">
          <cell r="G1224" t="str">
            <v>01061120060000122</v>
          </cell>
        </row>
        <row r="1225">
          <cell r="G1225" t="str">
            <v>01061120060000129</v>
          </cell>
        </row>
        <row r="1226">
          <cell r="G1226" t="str">
            <v>01061120060000200</v>
          </cell>
        </row>
        <row r="1227">
          <cell r="G1227" t="str">
            <v>01061120060000240</v>
          </cell>
        </row>
        <row r="1228">
          <cell r="G1228" t="str">
            <v>01061120060000244</v>
          </cell>
        </row>
        <row r="1229">
          <cell r="G1229" t="str">
            <v>01061120060000800</v>
          </cell>
        </row>
        <row r="1230">
          <cell r="G1230" t="str">
            <v>01061120060000850</v>
          </cell>
        </row>
        <row r="1231">
          <cell r="G1231" t="str">
            <v>01061120060000853</v>
          </cell>
        </row>
        <row r="1232">
          <cell r="G1232" t="str">
            <v>01061120061000</v>
          </cell>
        </row>
        <row r="1233">
          <cell r="G1233" t="str">
            <v>01061120061000100</v>
          </cell>
        </row>
        <row r="1234">
          <cell r="G1234" t="str">
            <v>01061120061000120</v>
          </cell>
        </row>
        <row r="1235">
          <cell r="G1235" t="str">
            <v>01061120061000121</v>
          </cell>
        </row>
        <row r="1236">
          <cell r="G1236" t="str">
            <v>01061120061000129</v>
          </cell>
        </row>
        <row r="1237">
          <cell r="G1237" t="str">
            <v>01061120067000</v>
          </cell>
        </row>
        <row r="1238">
          <cell r="G1238" t="str">
            <v>01061120067000100</v>
          </cell>
        </row>
        <row r="1239">
          <cell r="G1239" t="str">
            <v>01061120067000120</v>
          </cell>
        </row>
        <row r="1240">
          <cell r="G1240" t="str">
            <v>01061120067000122</v>
          </cell>
        </row>
        <row r="1241">
          <cell r="G1241" t="str">
            <v>0106112006Б000</v>
          </cell>
        </row>
        <row r="1242">
          <cell r="G1242" t="str">
            <v>0106112006Б000100</v>
          </cell>
        </row>
        <row r="1243">
          <cell r="G1243" t="str">
            <v>0106112006Б000120</v>
          </cell>
        </row>
        <row r="1244">
          <cell r="G1244" t="str">
            <v>0106112006Б000121</v>
          </cell>
        </row>
        <row r="1245">
          <cell r="G1245" t="str">
            <v>0106112006Б000129</v>
          </cell>
        </row>
        <row r="1246">
          <cell r="G1246" t="str">
            <v>0106112006Г000</v>
          </cell>
        </row>
        <row r="1247">
          <cell r="G1247" t="str">
            <v>0106112006Г000200</v>
          </cell>
        </row>
        <row r="1248">
          <cell r="G1248" t="str">
            <v>0106112006Г000240</v>
          </cell>
        </row>
        <row r="1249">
          <cell r="G1249" t="str">
            <v>0106112006Г000244</v>
          </cell>
        </row>
        <row r="1250">
          <cell r="G1250" t="str">
            <v>0106112006Г000247</v>
          </cell>
        </row>
        <row r="1251">
          <cell r="G1251" t="str">
            <v>0106112006М000</v>
          </cell>
        </row>
        <row r="1252">
          <cell r="G1252" t="str">
            <v>0106112006М000200</v>
          </cell>
        </row>
        <row r="1253">
          <cell r="G1253" t="str">
            <v>0106112006М000240</v>
          </cell>
        </row>
        <row r="1254">
          <cell r="G1254" t="str">
            <v>0106112006М000244</v>
          </cell>
        </row>
        <row r="1255">
          <cell r="G1255" t="str">
            <v>0106112006Э000</v>
          </cell>
        </row>
        <row r="1256">
          <cell r="G1256" t="str">
            <v>0106112006Э000200</v>
          </cell>
        </row>
        <row r="1257">
          <cell r="G1257" t="str">
            <v>0106112006Э000240</v>
          </cell>
        </row>
        <row r="1258">
          <cell r="G1258" t="str">
            <v>0106112006Э000247</v>
          </cell>
        </row>
        <row r="1259">
          <cell r="G1259" t="str">
            <v>010611200Ч0060</v>
          </cell>
        </row>
        <row r="1260">
          <cell r="G1260" t="str">
            <v>010611200Ч0060100</v>
          </cell>
        </row>
        <row r="1261">
          <cell r="G1261" t="str">
            <v>010611200Ч0060120</v>
          </cell>
        </row>
        <row r="1262">
          <cell r="G1262" t="str">
            <v>010611200Ч0060121</v>
          </cell>
        </row>
        <row r="1263">
          <cell r="G1263" t="str">
            <v>010611200Ч0060129</v>
          </cell>
        </row>
        <row r="1264">
          <cell r="G1264" t="str">
            <v>010611200Ч0070</v>
          </cell>
        </row>
        <row r="1265">
          <cell r="G1265" t="str">
            <v>010611200Ч0070200</v>
          </cell>
        </row>
        <row r="1266">
          <cell r="G1266" t="str">
            <v>010611200Ч0070240</v>
          </cell>
        </row>
        <row r="1267">
          <cell r="G1267" t="str">
            <v>010611200Ч0070244</v>
          </cell>
        </row>
        <row r="1268">
          <cell r="G1268" t="str">
            <v>0111</v>
          </cell>
        </row>
        <row r="1269">
          <cell r="G1269" t="str">
            <v>01119000000000</v>
          </cell>
        </row>
        <row r="1270">
          <cell r="G1270" t="str">
            <v>01119010000000</v>
          </cell>
        </row>
        <row r="1271">
          <cell r="G1271" t="str">
            <v>01119010080000</v>
          </cell>
        </row>
        <row r="1272">
          <cell r="G1272" t="str">
            <v>01119010080000800</v>
          </cell>
        </row>
        <row r="1273">
          <cell r="G1273" t="str">
            <v>01119010080000870</v>
          </cell>
        </row>
        <row r="1274">
          <cell r="G1274" t="str">
            <v>0113</v>
          </cell>
        </row>
        <row r="1275">
          <cell r="G1275" t="str">
            <v>01131100000000</v>
          </cell>
        </row>
        <row r="1276">
          <cell r="G1276" t="str">
            <v>01131110000000</v>
          </cell>
        </row>
        <row r="1277">
          <cell r="G1277" t="str">
            <v>01131110075140</v>
          </cell>
        </row>
        <row r="1278">
          <cell r="G1278" t="str">
            <v>01131110075140500</v>
          </cell>
        </row>
        <row r="1279">
          <cell r="G1279" t="str">
            <v>01131110075140530</v>
          </cell>
        </row>
        <row r="1280">
          <cell r="G1280" t="str">
            <v>01139000000000</v>
          </cell>
        </row>
        <row r="1281">
          <cell r="G1281" t="str">
            <v>01139090000000</v>
          </cell>
        </row>
        <row r="1282">
          <cell r="G1282" t="str">
            <v>01139090080000</v>
          </cell>
        </row>
        <row r="1283">
          <cell r="G1283" t="str">
            <v>01139090080000800</v>
          </cell>
        </row>
        <row r="1284">
          <cell r="G1284" t="str">
            <v>01139090080000830</v>
          </cell>
        </row>
        <row r="1285">
          <cell r="G1285" t="str">
            <v>01139090080000831</v>
          </cell>
        </row>
        <row r="1286">
          <cell r="G1286" t="str">
            <v>01139090080000870</v>
          </cell>
        </row>
        <row r="1287">
          <cell r="G1287" t="str">
            <v>0200</v>
          </cell>
        </row>
        <row r="1288">
          <cell r="G1288" t="str">
            <v>0203</v>
          </cell>
        </row>
        <row r="1289">
          <cell r="G1289" t="str">
            <v>02031100000000</v>
          </cell>
        </row>
        <row r="1290">
          <cell r="G1290" t="str">
            <v>02031110000000</v>
          </cell>
        </row>
        <row r="1291">
          <cell r="G1291" t="str">
            <v>02031110051180</v>
          </cell>
        </row>
        <row r="1292">
          <cell r="G1292" t="str">
            <v>02031110051180500</v>
          </cell>
        </row>
        <row r="1293">
          <cell r="G1293" t="str">
            <v>02031110051180530</v>
          </cell>
        </row>
        <row r="1294">
          <cell r="G1294" t="str">
            <v>0400</v>
          </cell>
        </row>
        <row r="1295">
          <cell r="G1295" t="str">
            <v>0409</v>
          </cell>
        </row>
        <row r="1296">
          <cell r="G1296" t="str">
            <v>04090900000000</v>
          </cell>
        </row>
        <row r="1297">
          <cell r="G1297" t="str">
            <v>04090910000000</v>
          </cell>
        </row>
        <row r="1298">
          <cell r="G1298" t="str">
            <v>040909100Ч0030</v>
          </cell>
        </row>
        <row r="1299">
          <cell r="G1299" t="str">
            <v>040909100Ч0030500</v>
          </cell>
        </row>
        <row r="1300">
          <cell r="G1300" t="str">
            <v>040909100Ч0030540</v>
          </cell>
        </row>
        <row r="1301">
          <cell r="G1301" t="str">
            <v>0700</v>
          </cell>
        </row>
        <row r="1302">
          <cell r="G1302" t="str">
            <v>0707</v>
          </cell>
        </row>
        <row r="1303">
          <cell r="G1303" t="str">
            <v>07070600000000</v>
          </cell>
        </row>
        <row r="1304">
          <cell r="G1304" t="str">
            <v>07070610000000</v>
          </cell>
        </row>
        <row r="1305">
          <cell r="G1305" t="str">
            <v>070706100Ч0050</v>
          </cell>
        </row>
        <row r="1306">
          <cell r="G1306" t="str">
            <v>070706100Ч0050500</v>
          </cell>
        </row>
        <row r="1307">
          <cell r="G1307" t="str">
            <v>070706100Ч0050540</v>
          </cell>
        </row>
        <row r="1308">
          <cell r="G1308" t="str">
            <v>1400</v>
          </cell>
        </row>
        <row r="1309">
          <cell r="G1309" t="str">
            <v>1401</v>
          </cell>
        </row>
        <row r="1310">
          <cell r="G1310" t="str">
            <v>14011100000000</v>
          </cell>
        </row>
        <row r="1311">
          <cell r="G1311" t="str">
            <v>14011110000000</v>
          </cell>
        </row>
        <row r="1312">
          <cell r="G1312" t="str">
            <v>14011110076010</v>
          </cell>
        </row>
        <row r="1313">
          <cell r="G1313" t="str">
            <v>14011110076010500</v>
          </cell>
        </row>
        <row r="1314">
          <cell r="G1314" t="str">
            <v>14011110076010510</v>
          </cell>
        </row>
        <row r="1315">
          <cell r="G1315" t="str">
            <v>14011110076010511</v>
          </cell>
        </row>
        <row r="1316">
          <cell r="G1316" t="str">
            <v>14011110080130</v>
          </cell>
        </row>
        <row r="1317">
          <cell r="G1317" t="str">
            <v>14011110080130500</v>
          </cell>
        </row>
        <row r="1318">
          <cell r="G1318" t="str">
            <v>14011110080130510</v>
          </cell>
        </row>
        <row r="1319">
          <cell r="G1319" t="str">
            <v>14011110080130511</v>
          </cell>
        </row>
        <row r="1320">
          <cell r="G1320" t="str">
            <v>1403</v>
          </cell>
        </row>
        <row r="1321">
          <cell r="G1321" t="str">
            <v>14031100000000</v>
          </cell>
        </row>
        <row r="1322">
          <cell r="G1322" t="str">
            <v>14031110000000</v>
          </cell>
        </row>
        <row r="1323">
          <cell r="G1323" t="str">
            <v>14031110080120</v>
          </cell>
        </row>
        <row r="1324">
          <cell r="G1324" t="str">
            <v>14031110080120500</v>
          </cell>
        </row>
        <row r="1325">
          <cell r="G1325" t="str">
            <v>14031110080120540</v>
          </cell>
        </row>
      </sheetData>
      <sheetData sheetId="6">
        <row r="8">
          <cell r="F8">
            <v>7274170</v>
          </cell>
        </row>
        <row r="9">
          <cell r="F9">
            <v>7274170</v>
          </cell>
        </row>
        <row r="10">
          <cell r="F10">
            <v>7274170</v>
          </cell>
        </row>
        <row r="11">
          <cell r="F11">
            <v>7274170</v>
          </cell>
        </row>
        <row r="12">
          <cell r="F12">
            <v>3413923</v>
          </cell>
        </row>
        <row r="13">
          <cell r="F13">
            <v>3313923</v>
          </cell>
        </row>
        <row r="14">
          <cell r="F14">
            <v>2790173</v>
          </cell>
        </row>
        <row r="15">
          <cell r="F15">
            <v>2790173</v>
          </cell>
        </row>
        <row r="16">
          <cell r="F16">
            <v>2122637</v>
          </cell>
        </row>
        <row r="17">
          <cell r="F17">
            <v>26500</v>
          </cell>
        </row>
        <row r="18">
          <cell r="F18">
            <v>641036</v>
          </cell>
        </row>
        <row r="19">
          <cell r="F19">
            <v>523750</v>
          </cell>
        </row>
        <row r="20">
          <cell r="F20">
            <v>523750</v>
          </cell>
        </row>
        <row r="21">
          <cell r="F21">
            <v>523750</v>
          </cell>
        </row>
        <row r="22">
          <cell r="F22">
            <v>100000</v>
          </cell>
        </row>
        <row r="23">
          <cell r="F23">
            <v>100000</v>
          </cell>
        </row>
        <row r="24">
          <cell r="F24">
            <v>100000</v>
          </cell>
        </row>
        <row r="25">
          <cell r="F25">
            <v>100000</v>
          </cell>
        </row>
        <row r="26">
          <cell r="F26">
            <v>3860247</v>
          </cell>
        </row>
        <row r="27">
          <cell r="F27">
            <v>3810247</v>
          </cell>
        </row>
        <row r="28">
          <cell r="F28">
            <v>3810247</v>
          </cell>
        </row>
        <row r="29">
          <cell r="F29">
            <v>3810247</v>
          </cell>
        </row>
        <row r="30">
          <cell r="F30">
            <v>2694963</v>
          </cell>
        </row>
        <row r="31">
          <cell r="F31">
            <v>56200</v>
          </cell>
        </row>
        <row r="32">
          <cell r="F32">
            <v>264000</v>
          </cell>
        </row>
        <row r="33">
          <cell r="F33">
            <v>795084</v>
          </cell>
        </row>
        <row r="34">
          <cell r="F34">
            <v>50000</v>
          </cell>
        </row>
        <row r="35">
          <cell r="F35">
            <v>50000</v>
          </cell>
        </row>
        <row r="36">
          <cell r="F36">
            <v>50000</v>
          </cell>
        </row>
        <row r="37">
          <cell r="F37">
            <v>50000</v>
          </cell>
        </row>
        <row r="38">
          <cell r="F38">
            <v>2324622</v>
          </cell>
        </row>
        <row r="39">
          <cell r="F39">
            <v>2324622</v>
          </cell>
        </row>
        <row r="40">
          <cell r="F40">
            <v>2324622</v>
          </cell>
        </row>
        <row r="41">
          <cell r="F41">
            <v>2324622</v>
          </cell>
        </row>
        <row r="42">
          <cell r="F42">
            <v>1036176</v>
          </cell>
        </row>
        <row r="43">
          <cell r="F43">
            <v>996176</v>
          </cell>
        </row>
        <row r="44">
          <cell r="F44">
            <v>937424</v>
          </cell>
        </row>
        <row r="45">
          <cell r="F45">
            <v>937424</v>
          </cell>
        </row>
        <row r="46">
          <cell r="F46">
            <v>707545</v>
          </cell>
        </row>
        <row r="47">
          <cell r="F47">
            <v>16200</v>
          </cell>
        </row>
        <row r="48">
          <cell r="F48">
            <v>213679</v>
          </cell>
        </row>
        <row r="49">
          <cell r="F49">
            <v>58752</v>
          </cell>
        </row>
        <row r="50">
          <cell r="F50">
            <v>58752</v>
          </cell>
        </row>
        <row r="51">
          <cell r="F51">
            <v>58752</v>
          </cell>
        </row>
        <row r="52">
          <cell r="F52">
            <v>40000</v>
          </cell>
        </row>
        <row r="53">
          <cell r="F53">
            <v>40000</v>
          </cell>
        </row>
        <row r="54">
          <cell r="F54">
            <v>40000</v>
          </cell>
        </row>
        <row r="55">
          <cell r="F55">
            <v>40000</v>
          </cell>
        </row>
        <row r="56">
          <cell r="F56">
            <v>1288446</v>
          </cell>
        </row>
        <row r="57">
          <cell r="F57">
            <v>1248446</v>
          </cell>
        </row>
        <row r="58">
          <cell r="F58">
            <v>1248446</v>
          </cell>
        </row>
        <row r="59">
          <cell r="F59">
            <v>1248446</v>
          </cell>
        </row>
        <row r="60">
          <cell r="F60">
            <v>946426</v>
          </cell>
        </row>
        <row r="61">
          <cell r="F61">
            <v>302020</v>
          </cell>
        </row>
        <row r="62">
          <cell r="F62">
            <v>40000</v>
          </cell>
        </row>
        <row r="63">
          <cell r="F63">
            <v>40000</v>
          </cell>
        </row>
        <row r="64">
          <cell r="F64">
            <v>40000</v>
          </cell>
        </row>
        <row r="65">
          <cell r="F65">
            <v>40000</v>
          </cell>
        </row>
        <row r="66">
          <cell r="F66">
            <v>414021777</v>
          </cell>
        </row>
        <row r="67">
          <cell r="F67">
            <v>73557149.859999999</v>
          </cell>
        </row>
        <row r="68">
          <cell r="F68">
            <v>2544341</v>
          </cell>
        </row>
        <row r="69">
          <cell r="F69">
            <v>2544341</v>
          </cell>
        </row>
        <row r="70">
          <cell r="F70">
            <v>2544341</v>
          </cell>
        </row>
        <row r="71">
          <cell r="F71">
            <v>2469341</v>
          </cell>
        </row>
        <row r="72">
          <cell r="F72">
            <v>2469341</v>
          </cell>
        </row>
        <row r="73">
          <cell r="F73">
            <v>2469341</v>
          </cell>
        </row>
        <row r="74">
          <cell r="F74">
            <v>1880185</v>
          </cell>
        </row>
        <row r="75">
          <cell r="F75">
            <v>120000</v>
          </cell>
        </row>
        <row r="76">
          <cell r="F76">
            <v>469156</v>
          </cell>
        </row>
        <row r="77">
          <cell r="F77">
            <v>75000</v>
          </cell>
        </row>
        <row r="78">
          <cell r="F78">
            <v>75000</v>
          </cell>
        </row>
        <row r="79">
          <cell r="F79">
            <v>75000</v>
          </cell>
        </row>
        <row r="80">
          <cell r="F80">
            <v>75000</v>
          </cell>
        </row>
        <row r="81">
          <cell r="F81">
            <v>70411508.859999999</v>
          </cell>
        </row>
        <row r="82">
          <cell r="F82">
            <v>73395</v>
          </cell>
        </row>
        <row r="83">
          <cell r="F83">
            <v>73395</v>
          </cell>
        </row>
        <row r="84">
          <cell r="F84">
            <v>73395</v>
          </cell>
        </row>
        <row r="85">
          <cell r="F85">
            <v>73395</v>
          </cell>
        </row>
        <row r="86">
          <cell r="F86">
            <v>73395</v>
          </cell>
        </row>
        <row r="87">
          <cell r="F87">
            <v>73395</v>
          </cell>
        </row>
        <row r="88">
          <cell r="F88">
            <v>70338113.859999999</v>
          </cell>
        </row>
        <row r="89">
          <cell r="F89">
            <v>70338113.859999999</v>
          </cell>
        </row>
        <row r="90">
          <cell r="F90">
            <v>51413311.859999999</v>
          </cell>
        </row>
        <row r="91">
          <cell r="F91">
            <v>42808726</v>
          </cell>
        </row>
        <row r="92">
          <cell r="F92">
            <v>42808726</v>
          </cell>
        </row>
        <row r="93">
          <cell r="F93">
            <v>32547101</v>
          </cell>
        </row>
        <row r="94">
          <cell r="F94">
            <v>432400</v>
          </cell>
        </row>
        <row r="95">
          <cell r="F95">
            <v>9829225</v>
          </cell>
        </row>
        <row r="96">
          <cell r="F96">
            <v>8281773.8600000003</v>
          </cell>
        </row>
        <row r="97">
          <cell r="F97">
            <v>8281773.8600000003</v>
          </cell>
        </row>
        <row r="98">
          <cell r="F98">
            <v>8281773.8600000003</v>
          </cell>
        </row>
        <row r="99">
          <cell r="F99">
            <v>322812</v>
          </cell>
        </row>
        <row r="100">
          <cell r="F100">
            <v>322812</v>
          </cell>
        </row>
        <row r="101">
          <cell r="F101">
            <v>322812</v>
          </cell>
        </row>
        <row r="102">
          <cell r="F102">
            <v>1371860</v>
          </cell>
        </row>
        <row r="103">
          <cell r="F103">
            <v>1371860</v>
          </cell>
        </row>
        <row r="104">
          <cell r="F104">
            <v>1371860</v>
          </cell>
        </row>
        <row r="105">
          <cell r="F105">
            <v>1053656</v>
          </cell>
        </row>
        <row r="106">
          <cell r="F106">
            <v>318204</v>
          </cell>
        </row>
        <row r="107">
          <cell r="F107">
            <v>332000</v>
          </cell>
        </row>
        <row r="108">
          <cell r="F108">
            <v>332000</v>
          </cell>
        </row>
        <row r="109">
          <cell r="F109">
            <v>332000</v>
          </cell>
        </row>
        <row r="110">
          <cell r="F110">
            <v>332000</v>
          </cell>
        </row>
        <row r="111">
          <cell r="F111">
            <v>8288772</v>
          </cell>
        </row>
        <row r="112">
          <cell r="F112">
            <v>8288772</v>
          </cell>
        </row>
        <row r="113">
          <cell r="F113">
            <v>8288772</v>
          </cell>
        </row>
        <row r="114">
          <cell r="F114">
            <v>6366185</v>
          </cell>
        </row>
        <row r="115">
          <cell r="F115">
            <v>1922587</v>
          </cell>
        </row>
        <row r="116">
          <cell r="F116">
            <v>4330205</v>
          </cell>
        </row>
        <row r="117">
          <cell r="F117">
            <v>4330205</v>
          </cell>
        </row>
        <row r="118">
          <cell r="F118">
            <v>4330205</v>
          </cell>
        </row>
        <row r="119">
          <cell r="F119">
            <v>154460</v>
          </cell>
        </row>
        <row r="120">
          <cell r="F120">
            <v>4175745</v>
          </cell>
        </row>
        <row r="121">
          <cell r="F121">
            <v>265731</v>
          </cell>
        </row>
        <row r="122">
          <cell r="F122">
            <v>265731</v>
          </cell>
        </row>
        <row r="123">
          <cell r="F123">
            <v>265731</v>
          </cell>
        </row>
        <row r="124">
          <cell r="F124">
            <v>265731</v>
          </cell>
        </row>
        <row r="125">
          <cell r="F125">
            <v>1029064</v>
          </cell>
        </row>
        <row r="126">
          <cell r="F126">
            <v>1029064</v>
          </cell>
        </row>
        <row r="127">
          <cell r="F127">
            <v>1029064</v>
          </cell>
        </row>
        <row r="128">
          <cell r="F128">
            <v>1029064</v>
          </cell>
        </row>
        <row r="129">
          <cell r="F129">
            <v>828000</v>
          </cell>
        </row>
        <row r="130">
          <cell r="F130">
            <v>796200</v>
          </cell>
        </row>
        <row r="131">
          <cell r="F131">
            <v>796200</v>
          </cell>
        </row>
        <row r="132">
          <cell r="F132">
            <v>596787</v>
          </cell>
        </row>
        <row r="133">
          <cell r="F133">
            <v>19200</v>
          </cell>
        </row>
        <row r="134">
          <cell r="F134">
            <v>180213</v>
          </cell>
        </row>
        <row r="135">
          <cell r="F135">
            <v>31800</v>
          </cell>
        </row>
        <row r="136">
          <cell r="F136">
            <v>31800</v>
          </cell>
        </row>
        <row r="137">
          <cell r="F137">
            <v>31800</v>
          </cell>
        </row>
        <row r="138">
          <cell r="F138">
            <v>1624300</v>
          </cell>
        </row>
        <row r="139">
          <cell r="F139">
            <v>1579300</v>
          </cell>
        </row>
        <row r="140">
          <cell r="F140">
            <v>1579300</v>
          </cell>
        </row>
        <row r="141">
          <cell r="F141">
            <v>1193780</v>
          </cell>
        </row>
        <row r="142">
          <cell r="F142">
            <v>25000</v>
          </cell>
        </row>
        <row r="143">
          <cell r="F143">
            <v>360520</v>
          </cell>
        </row>
        <row r="144">
          <cell r="F144">
            <v>45000</v>
          </cell>
        </row>
        <row r="145">
          <cell r="F145">
            <v>45000</v>
          </cell>
        </row>
        <row r="146">
          <cell r="F146">
            <v>45000</v>
          </cell>
        </row>
        <row r="147">
          <cell r="F147">
            <v>854870</v>
          </cell>
        </row>
        <row r="148">
          <cell r="F148">
            <v>854870</v>
          </cell>
        </row>
        <row r="149">
          <cell r="F149">
            <v>854870</v>
          </cell>
        </row>
        <row r="150">
          <cell r="F150">
            <v>656582</v>
          </cell>
        </row>
        <row r="151">
          <cell r="F151">
            <v>198288</v>
          </cell>
        </row>
        <row r="152">
          <cell r="F152">
            <v>7900</v>
          </cell>
        </row>
        <row r="153">
          <cell r="F153">
            <v>7900</v>
          </cell>
        </row>
        <row r="154">
          <cell r="F154">
            <v>7900</v>
          </cell>
        </row>
        <row r="155">
          <cell r="F155">
            <v>7900</v>
          </cell>
        </row>
        <row r="156">
          <cell r="F156">
            <v>7900</v>
          </cell>
        </row>
        <row r="157">
          <cell r="F157">
            <v>7900</v>
          </cell>
        </row>
        <row r="158">
          <cell r="F158">
            <v>7900</v>
          </cell>
        </row>
        <row r="159">
          <cell r="F159">
            <v>593400</v>
          </cell>
        </row>
        <row r="160">
          <cell r="F160">
            <v>215000</v>
          </cell>
        </row>
        <row r="161">
          <cell r="F161">
            <v>215000</v>
          </cell>
        </row>
        <row r="162">
          <cell r="F162">
            <v>65000</v>
          </cell>
        </row>
        <row r="163">
          <cell r="F163">
            <v>65000</v>
          </cell>
        </row>
        <row r="164">
          <cell r="F164">
            <v>65000</v>
          </cell>
        </row>
        <row r="165">
          <cell r="F165">
            <v>65000</v>
          </cell>
        </row>
        <row r="166">
          <cell r="F166">
            <v>150000</v>
          </cell>
        </row>
        <row r="167">
          <cell r="F167">
            <v>150000</v>
          </cell>
        </row>
        <row r="168">
          <cell r="F168">
            <v>150000</v>
          </cell>
        </row>
        <row r="169">
          <cell r="F169">
            <v>150000</v>
          </cell>
        </row>
        <row r="170">
          <cell r="F170">
            <v>318400</v>
          </cell>
        </row>
        <row r="171">
          <cell r="F171">
            <v>318400</v>
          </cell>
        </row>
        <row r="172">
          <cell r="F172">
            <v>81000</v>
          </cell>
        </row>
        <row r="173">
          <cell r="F173">
            <v>77700</v>
          </cell>
        </row>
        <row r="174">
          <cell r="F174">
            <v>77700</v>
          </cell>
        </row>
        <row r="175">
          <cell r="F175">
            <v>59689</v>
          </cell>
        </row>
        <row r="176">
          <cell r="F176">
            <v>18011</v>
          </cell>
        </row>
        <row r="177">
          <cell r="F177">
            <v>3300</v>
          </cell>
        </row>
        <row r="178">
          <cell r="F178">
            <v>3300</v>
          </cell>
        </row>
        <row r="179">
          <cell r="F179">
            <v>3300</v>
          </cell>
        </row>
        <row r="180">
          <cell r="F180">
            <v>131900</v>
          </cell>
        </row>
        <row r="181">
          <cell r="F181">
            <v>109547</v>
          </cell>
        </row>
        <row r="182">
          <cell r="F182">
            <v>109547</v>
          </cell>
        </row>
        <row r="183">
          <cell r="F183">
            <v>84137</v>
          </cell>
        </row>
        <row r="184">
          <cell r="F184">
            <v>25410</v>
          </cell>
        </row>
        <row r="185">
          <cell r="F185">
            <v>22353</v>
          </cell>
        </row>
        <row r="186">
          <cell r="F186">
            <v>22353</v>
          </cell>
        </row>
        <row r="187">
          <cell r="F187">
            <v>22353</v>
          </cell>
        </row>
        <row r="188">
          <cell r="F188">
            <v>105500</v>
          </cell>
        </row>
        <row r="189">
          <cell r="F189">
            <v>102600</v>
          </cell>
        </row>
        <row r="190">
          <cell r="F190">
            <v>102600</v>
          </cell>
        </row>
        <row r="191">
          <cell r="F191">
            <v>78801</v>
          </cell>
        </row>
        <row r="192">
          <cell r="F192">
            <v>23799</v>
          </cell>
        </row>
        <row r="193">
          <cell r="F193">
            <v>2900</v>
          </cell>
        </row>
        <row r="194">
          <cell r="F194">
            <v>2900</v>
          </cell>
        </row>
        <row r="195">
          <cell r="F195">
            <v>2900</v>
          </cell>
        </row>
        <row r="196">
          <cell r="F196">
            <v>60000</v>
          </cell>
        </row>
        <row r="197">
          <cell r="F197">
            <v>60000</v>
          </cell>
        </row>
        <row r="198">
          <cell r="F198">
            <v>60000</v>
          </cell>
        </row>
        <row r="199">
          <cell r="F199">
            <v>60000</v>
          </cell>
        </row>
        <row r="200">
          <cell r="F200">
            <v>60000</v>
          </cell>
        </row>
        <row r="201">
          <cell r="F201">
            <v>7593470.1399999997</v>
          </cell>
        </row>
        <row r="202">
          <cell r="F202">
            <v>5893470.1399999997</v>
          </cell>
        </row>
        <row r="203">
          <cell r="F203">
            <v>5893470.1399999997</v>
          </cell>
        </row>
        <row r="204">
          <cell r="F204">
            <v>5688522.1399999997</v>
          </cell>
        </row>
        <row r="205">
          <cell r="F205">
            <v>5346382</v>
          </cell>
        </row>
        <row r="206">
          <cell r="F206">
            <v>5336382</v>
          </cell>
        </row>
        <row r="207">
          <cell r="F207">
            <v>5336382</v>
          </cell>
        </row>
        <row r="208">
          <cell r="F208">
            <v>4098604</v>
          </cell>
        </row>
        <row r="209">
          <cell r="F209">
            <v>1237778</v>
          </cell>
        </row>
        <row r="210">
          <cell r="F210">
            <v>10000</v>
          </cell>
        </row>
        <row r="211">
          <cell r="F211">
            <v>10000</v>
          </cell>
        </row>
        <row r="212">
          <cell r="F212">
            <v>10000</v>
          </cell>
        </row>
        <row r="213">
          <cell r="F213">
            <v>30000</v>
          </cell>
        </row>
        <row r="214">
          <cell r="F214">
            <v>30000</v>
          </cell>
        </row>
        <row r="215">
          <cell r="F215">
            <v>30000</v>
          </cell>
        </row>
        <row r="216">
          <cell r="F216">
            <v>30000</v>
          </cell>
        </row>
        <row r="217">
          <cell r="F217">
            <v>22000</v>
          </cell>
        </row>
        <row r="218">
          <cell r="F218">
            <v>22000</v>
          </cell>
        </row>
        <row r="219">
          <cell r="F219">
            <v>22000</v>
          </cell>
        </row>
        <row r="220">
          <cell r="F220">
            <v>22000</v>
          </cell>
        </row>
        <row r="221">
          <cell r="F221">
            <v>150000</v>
          </cell>
        </row>
        <row r="222">
          <cell r="F222">
            <v>150000</v>
          </cell>
        </row>
        <row r="223">
          <cell r="F223">
            <v>150000</v>
          </cell>
        </row>
        <row r="224">
          <cell r="F224">
            <v>150000</v>
          </cell>
        </row>
        <row r="225">
          <cell r="F225">
            <v>140140.14000000001</v>
          </cell>
        </row>
        <row r="226">
          <cell r="F226">
            <v>140140.14000000001</v>
          </cell>
        </row>
        <row r="227">
          <cell r="F227">
            <v>140140.14000000001</v>
          </cell>
        </row>
        <row r="228">
          <cell r="F228">
            <v>140140.14000000001</v>
          </cell>
        </row>
        <row r="229">
          <cell r="F229">
            <v>204948</v>
          </cell>
        </row>
        <row r="230">
          <cell r="F230">
            <v>150000</v>
          </cell>
        </row>
        <row r="231">
          <cell r="F231">
            <v>150000</v>
          </cell>
        </row>
        <row r="232">
          <cell r="F232">
            <v>150000</v>
          </cell>
        </row>
        <row r="233">
          <cell r="F233">
            <v>150000</v>
          </cell>
        </row>
        <row r="234">
          <cell r="F234">
            <v>54500</v>
          </cell>
        </row>
        <row r="235">
          <cell r="F235">
            <v>54500</v>
          </cell>
        </row>
        <row r="236">
          <cell r="F236">
            <v>54500</v>
          </cell>
        </row>
        <row r="237">
          <cell r="F237">
            <v>54500</v>
          </cell>
        </row>
        <row r="238">
          <cell r="F238">
            <v>448</v>
          </cell>
        </row>
        <row r="239">
          <cell r="F239">
            <v>448</v>
          </cell>
        </row>
        <row r="240">
          <cell r="F240">
            <v>448</v>
          </cell>
        </row>
        <row r="241">
          <cell r="F241">
            <v>448</v>
          </cell>
        </row>
        <row r="242">
          <cell r="F242">
            <v>1700000</v>
          </cell>
        </row>
        <row r="243">
          <cell r="F243">
            <v>1700000</v>
          </cell>
        </row>
        <row r="244">
          <cell r="F244">
            <v>1700000</v>
          </cell>
        </row>
        <row r="245">
          <cell r="F245">
            <v>1700000</v>
          </cell>
        </row>
        <row r="246">
          <cell r="F246">
            <v>1700000</v>
          </cell>
        </row>
        <row r="247">
          <cell r="F247">
            <v>1700000</v>
          </cell>
        </row>
        <row r="248">
          <cell r="F248">
            <v>1700000</v>
          </cell>
        </row>
        <row r="249">
          <cell r="F249">
            <v>87497000</v>
          </cell>
        </row>
        <row r="250">
          <cell r="F250">
            <v>1752200</v>
          </cell>
        </row>
        <row r="251">
          <cell r="F251">
            <v>1752200</v>
          </cell>
        </row>
        <row r="252">
          <cell r="F252">
            <v>10000</v>
          </cell>
        </row>
        <row r="253">
          <cell r="F253">
            <v>10000</v>
          </cell>
        </row>
        <row r="254">
          <cell r="F254">
            <v>10000</v>
          </cell>
        </row>
        <row r="255">
          <cell r="F255">
            <v>10000</v>
          </cell>
        </row>
        <row r="256">
          <cell r="F256">
            <v>10000</v>
          </cell>
        </row>
        <row r="257">
          <cell r="F257">
            <v>1742200</v>
          </cell>
        </row>
        <row r="258">
          <cell r="F258">
            <v>1742200</v>
          </cell>
        </row>
        <row r="259">
          <cell r="F259">
            <v>1688700</v>
          </cell>
        </row>
        <row r="260">
          <cell r="F260">
            <v>1688700</v>
          </cell>
        </row>
        <row r="261">
          <cell r="F261">
            <v>1193785</v>
          </cell>
        </row>
        <row r="262">
          <cell r="F262">
            <v>134400</v>
          </cell>
        </row>
        <row r="263">
          <cell r="F263">
            <v>360515</v>
          </cell>
        </row>
        <row r="264">
          <cell r="F264">
            <v>53500</v>
          </cell>
        </row>
        <row r="265">
          <cell r="F265">
            <v>53500</v>
          </cell>
        </row>
        <row r="266">
          <cell r="F266">
            <v>53500</v>
          </cell>
        </row>
        <row r="267">
          <cell r="F267">
            <v>1887000</v>
          </cell>
        </row>
        <row r="268">
          <cell r="F268">
            <v>1887000</v>
          </cell>
        </row>
        <row r="269">
          <cell r="F269">
            <v>1887000</v>
          </cell>
        </row>
        <row r="270">
          <cell r="F270">
            <v>1887000</v>
          </cell>
        </row>
        <row r="271">
          <cell r="F271">
            <v>1847000</v>
          </cell>
        </row>
        <row r="272">
          <cell r="F272">
            <v>1847000</v>
          </cell>
        </row>
        <row r="273">
          <cell r="F273">
            <v>1286447</v>
          </cell>
        </row>
        <row r="274">
          <cell r="F274">
            <v>172000</v>
          </cell>
        </row>
        <row r="275">
          <cell r="F275">
            <v>388553</v>
          </cell>
        </row>
        <row r="276">
          <cell r="F276">
            <v>40000</v>
          </cell>
        </row>
        <row r="277">
          <cell r="F277">
            <v>40000</v>
          </cell>
        </row>
        <row r="278">
          <cell r="F278">
            <v>40000</v>
          </cell>
        </row>
        <row r="279">
          <cell r="F279">
            <v>54406400</v>
          </cell>
        </row>
        <row r="280">
          <cell r="F280">
            <v>54406400</v>
          </cell>
        </row>
        <row r="281">
          <cell r="F281">
            <v>54406400</v>
          </cell>
        </row>
        <row r="282">
          <cell r="F282">
            <v>406400</v>
          </cell>
        </row>
        <row r="283">
          <cell r="F283">
            <v>406400</v>
          </cell>
        </row>
        <row r="284">
          <cell r="F284">
            <v>406400</v>
          </cell>
        </row>
        <row r="285">
          <cell r="F285">
            <v>406400</v>
          </cell>
        </row>
        <row r="286">
          <cell r="F286">
            <v>54000000</v>
          </cell>
        </row>
        <row r="287">
          <cell r="F287">
            <v>54000000</v>
          </cell>
        </row>
        <row r="288">
          <cell r="F288">
            <v>54000000</v>
          </cell>
        </row>
        <row r="289">
          <cell r="F289">
            <v>54000000</v>
          </cell>
        </row>
        <row r="290">
          <cell r="F290">
            <v>26768400</v>
          </cell>
        </row>
        <row r="291">
          <cell r="F291">
            <v>26768400</v>
          </cell>
        </row>
        <row r="292">
          <cell r="F292">
            <v>26409500</v>
          </cell>
        </row>
        <row r="293">
          <cell r="F293">
            <v>153050</v>
          </cell>
        </row>
        <row r="294">
          <cell r="F294">
            <v>153050</v>
          </cell>
        </row>
        <row r="295">
          <cell r="F295">
            <v>153050</v>
          </cell>
        </row>
        <row r="296">
          <cell r="F296">
            <v>153050</v>
          </cell>
        </row>
        <row r="297">
          <cell r="F297">
            <v>26256450</v>
          </cell>
        </row>
        <row r="298">
          <cell r="F298">
            <v>26256450</v>
          </cell>
        </row>
        <row r="299">
          <cell r="F299">
            <v>26256450</v>
          </cell>
        </row>
        <row r="300">
          <cell r="F300">
            <v>26256450</v>
          </cell>
        </row>
        <row r="301">
          <cell r="F301">
            <v>358900</v>
          </cell>
        </row>
        <row r="302">
          <cell r="F302">
            <v>358900</v>
          </cell>
        </row>
        <row r="303">
          <cell r="F303">
            <v>358900</v>
          </cell>
        </row>
        <row r="304">
          <cell r="F304">
            <v>358900</v>
          </cell>
        </row>
        <row r="305">
          <cell r="F305">
            <v>358900</v>
          </cell>
        </row>
        <row r="306">
          <cell r="F306">
            <v>2683000</v>
          </cell>
        </row>
        <row r="307">
          <cell r="F307">
            <v>2590000</v>
          </cell>
        </row>
        <row r="308">
          <cell r="F308">
            <v>2587000</v>
          </cell>
        </row>
        <row r="309">
          <cell r="F309">
            <v>10000</v>
          </cell>
        </row>
        <row r="310">
          <cell r="F310">
            <v>10000</v>
          </cell>
        </row>
        <row r="311">
          <cell r="F311">
            <v>10000</v>
          </cell>
        </row>
        <row r="312">
          <cell r="F312">
            <v>10000</v>
          </cell>
        </row>
        <row r="313">
          <cell r="F313">
            <v>2577000</v>
          </cell>
        </row>
        <row r="314">
          <cell r="F314">
            <v>2577000</v>
          </cell>
        </row>
        <row r="315">
          <cell r="F315">
            <v>2577000</v>
          </cell>
        </row>
        <row r="316">
          <cell r="F316">
            <v>2577000</v>
          </cell>
        </row>
        <row r="317">
          <cell r="F317">
            <v>3000</v>
          </cell>
        </row>
        <row r="318">
          <cell r="F318">
            <v>3000</v>
          </cell>
        </row>
        <row r="319">
          <cell r="F319">
            <v>3000</v>
          </cell>
        </row>
        <row r="320">
          <cell r="F320">
            <v>3000</v>
          </cell>
        </row>
        <row r="321">
          <cell r="F321">
            <v>3000</v>
          </cell>
        </row>
        <row r="322">
          <cell r="F322">
            <v>93000</v>
          </cell>
        </row>
        <row r="323">
          <cell r="F323">
            <v>93000</v>
          </cell>
        </row>
        <row r="324">
          <cell r="F324">
            <v>93000</v>
          </cell>
        </row>
        <row r="325">
          <cell r="F325">
            <v>93000</v>
          </cell>
        </row>
        <row r="326">
          <cell r="F326">
            <v>93000</v>
          </cell>
        </row>
        <row r="327">
          <cell r="F327">
            <v>93000</v>
          </cell>
        </row>
        <row r="328">
          <cell r="F328">
            <v>243526757</v>
          </cell>
        </row>
        <row r="329">
          <cell r="F329">
            <v>243526757</v>
          </cell>
        </row>
        <row r="330">
          <cell r="F330">
            <v>243471800</v>
          </cell>
        </row>
        <row r="331">
          <cell r="F331">
            <v>243471800</v>
          </cell>
        </row>
        <row r="332">
          <cell r="F332">
            <v>226371300</v>
          </cell>
        </row>
        <row r="333">
          <cell r="F333">
            <v>226371300</v>
          </cell>
        </row>
        <row r="334">
          <cell r="F334">
            <v>226371300</v>
          </cell>
        </row>
        <row r="335">
          <cell r="F335">
            <v>226371300</v>
          </cell>
        </row>
        <row r="336">
          <cell r="F336">
            <v>17100500</v>
          </cell>
        </row>
        <row r="337">
          <cell r="F337">
            <v>17100500</v>
          </cell>
        </row>
        <row r="338">
          <cell r="F338">
            <v>17100500</v>
          </cell>
        </row>
        <row r="339">
          <cell r="F339">
            <v>17100500</v>
          </cell>
        </row>
        <row r="340">
          <cell r="F340">
            <v>54957</v>
          </cell>
        </row>
        <row r="341">
          <cell r="F341">
            <v>54957</v>
          </cell>
        </row>
        <row r="342">
          <cell r="F342">
            <v>54957</v>
          </cell>
        </row>
        <row r="343">
          <cell r="F343">
            <v>54957</v>
          </cell>
        </row>
        <row r="344">
          <cell r="F344">
            <v>54957</v>
          </cell>
        </row>
        <row r="345">
          <cell r="F345">
            <v>54957</v>
          </cell>
        </row>
        <row r="346">
          <cell r="F346">
            <v>786000</v>
          </cell>
        </row>
        <row r="347">
          <cell r="F347">
            <v>786000</v>
          </cell>
        </row>
        <row r="348">
          <cell r="F348">
            <v>786000</v>
          </cell>
        </row>
        <row r="349">
          <cell r="F349">
            <v>786000</v>
          </cell>
        </row>
        <row r="350">
          <cell r="F350">
            <v>786000</v>
          </cell>
        </row>
        <row r="351">
          <cell r="F351">
            <v>77700</v>
          </cell>
        </row>
        <row r="352">
          <cell r="F352">
            <v>77700</v>
          </cell>
        </row>
        <row r="353">
          <cell r="F353">
            <v>59689</v>
          </cell>
        </row>
        <row r="354">
          <cell r="F354">
            <v>18011</v>
          </cell>
        </row>
        <row r="355">
          <cell r="F355">
            <v>708300</v>
          </cell>
        </row>
        <row r="356">
          <cell r="F356">
            <v>708300</v>
          </cell>
        </row>
        <row r="357">
          <cell r="F357">
            <v>708300</v>
          </cell>
        </row>
        <row r="358">
          <cell r="F358">
            <v>150000</v>
          </cell>
        </row>
        <row r="359">
          <cell r="F359">
            <v>150000</v>
          </cell>
        </row>
        <row r="360">
          <cell r="F360">
            <v>150000</v>
          </cell>
        </row>
        <row r="361">
          <cell r="F361">
            <v>150000</v>
          </cell>
        </row>
        <row r="362">
          <cell r="F362">
            <v>150000</v>
          </cell>
        </row>
        <row r="363">
          <cell r="F363">
            <v>150000</v>
          </cell>
        </row>
        <row r="364">
          <cell r="F364">
            <v>150000</v>
          </cell>
        </row>
        <row r="365">
          <cell r="F365">
            <v>150000</v>
          </cell>
        </row>
        <row r="366">
          <cell r="F366">
            <v>911400</v>
          </cell>
        </row>
        <row r="367">
          <cell r="F367">
            <v>911400</v>
          </cell>
        </row>
        <row r="368">
          <cell r="F368">
            <v>911400</v>
          </cell>
        </row>
        <row r="369">
          <cell r="F369">
            <v>911400</v>
          </cell>
        </row>
        <row r="370">
          <cell r="F370">
            <v>911400</v>
          </cell>
        </row>
        <row r="371">
          <cell r="F371">
            <v>901400</v>
          </cell>
        </row>
        <row r="372">
          <cell r="F372">
            <v>901400</v>
          </cell>
        </row>
        <row r="373">
          <cell r="F373">
            <v>596893</v>
          </cell>
        </row>
        <row r="374">
          <cell r="F374">
            <v>124200</v>
          </cell>
        </row>
        <row r="375">
          <cell r="F375">
            <v>180307</v>
          </cell>
        </row>
        <row r="376">
          <cell r="F376">
            <v>10000</v>
          </cell>
        </row>
        <row r="377">
          <cell r="F377">
            <v>10000</v>
          </cell>
        </row>
        <row r="378">
          <cell r="F378">
            <v>10000</v>
          </cell>
        </row>
        <row r="379">
          <cell r="F379">
            <v>8316621</v>
          </cell>
        </row>
        <row r="380">
          <cell r="F380">
            <v>8316621</v>
          </cell>
        </row>
        <row r="381">
          <cell r="F381">
            <v>8316621</v>
          </cell>
        </row>
        <row r="382">
          <cell r="F382">
            <v>8316621</v>
          </cell>
        </row>
        <row r="383">
          <cell r="F383">
            <v>8316621</v>
          </cell>
        </row>
        <row r="384">
          <cell r="F384">
            <v>8086621</v>
          </cell>
        </row>
        <row r="385">
          <cell r="F385">
            <v>7676847</v>
          </cell>
        </row>
        <row r="386">
          <cell r="F386">
            <v>7676847</v>
          </cell>
        </row>
        <row r="387">
          <cell r="F387">
            <v>5860835</v>
          </cell>
        </row>
        <row r="388">
          <cell r="F388">
            <v>40000</v>
          </cell>
        </row>
        <row r="389">
          <cell r="F389">
            <v>1776012</v>
          </cell>
        </row>
        <row r="390">
          <cell r="F390">
            <v>409774</v>
          </cell>
        </row>
        <row r="391">
          <cell r="F391">
            <v>409774</v>
          </cell>
        </row>
        <row r="392">
          <cell r="F392">
            <v>409774</v>
          </cell>
        </row>
        <row r="393">
          <cell r="F393">
            <v>230000</v>
          </cell>
        </row>
        <row r="394">
          <cell r="F394">
            <v>230000</v>
          </cell>
        </row>
        <row r="395">
          <cell r="F395">
            <v>230000</v>
          </cell>
        </row>
        <row r="396">
          <cell r="F396">
            <v>230000</v>
          </cell>
        </row>
        <row r="397">
          <cell r="F397">
            <v>5499200</v>
          </cell>
        </row>
        <row r="398">
          <cell r="F398">
            <v>5499200</v>
          </cell>
        </row>
        <row r="399">
          <cell r="F399">
            <v>5499200</v>
          </cell>
        </row>
        <row r="400">
          <cell r="F400">
            <v>5499200</v>
          </cell>
        </row>
        <row r="401">
          <cell r="F401">
            <v>5499200</v>
          </cell>
        </row>
        <row r="402">
          <cell r="F402">
            <v>5379200</v>
          </cell>
        </row>
        <row r="403">
          <cell r="F403">
            <v>5003677</v>
          </cell>
        </row>
        <row r="404">
          <cell r="F404">
            <v>5003677</v>
          </cell>
        </row>
        <row r="405">
          <cell r="F405">
            <v>3781702</v>
          </cell>
        </row>
        <row r="406">
          <cell r="F406">
            <v>79901</v>
          </cell>
        </row>
        <row r="407">
          <cell r="F407">
            <v>1142074</v>
          </cell>
        </row>
        <row r="408">
          <cell r="F408">
            <v>375523</v>
          </cell>
        </row>
        <row r="409">
          <cell r="F409">
            <v>375523</v>
          </cell>
        </row>
        <row r="410">
          <cell r="F410">
            <v>375523</v>
          </cell>
        </row>
        <row r="411">
          <cell r="F411">
            <v>120000</v>
          </cell>
        </row>
        <row r="412">
          <cell r="F412">
            <v>120000</v>
          </cell>
        </row>
        <row r="413">
          <cell r="F413">
            <v>120000</v>
          </cell>
        </row>
        <row r="414">
          <cell r="F414">
            <v>120000</v>
          </cell>
        </row>
        <row r="415">
          <cell r="F415">
            <v>301770720</v>
          </cell>
        </row>
        <row r="416">
          <cell r="F416">
            <v>61849108</v>
          </cell>
        </row>
        <row r="417">
          <cell r="F417">
            <v>50671255</v>
          </cell>
        </row>
        <row r="418">
          <cell r="F418">
            <v>50671255</v>
          </cell>
        </row>
        <row r="419">
          <cell r="F419">
            <v>50671255</v>
          </cell>
        </row>
        <row r="420">
          <cell r="F420">
            <v>36162465</v>
          </cell>
        </row>
        <row r="421">
          <cell r="F421">
            <v>36162465</v>
          </cell>
        </row>
        <row r="422">
          <cell r="F422">
            <v>36162465</v>
          </cell>
        </row>
        <row r="423">
          <cell r="F423">
            <v>36162465</v>
          </cell>
        </row>
        <row r="424">
          <cell r="F424">
            <v>9602400</v>
          </cell>
        </row>
        <row r="425">
          <cell r="F425">
            <v>9602400</v>
          </cell>
        </row>
        <row r="426">
          <cell r="F426">
            <v>9602400</v>
          </cell>
        </row>
        <row r="427">
          <cell r="F427">
            <v>9602400</v>
          </cell>
        </row>
        <row r="428">
          <cell r="F428">
            <v>271390</v>
          </cell>
        </row>
        <row r="429">
          <cell r="F429">
            <v>271390</v>
          </cell>
        </row>
        <row r="430">
          <cell r="F430">
            <v>271390</v>
          </cell>
        </row>
        <row r="431">
          <cell r="F431">
            <v>271390</v>
          </cell>
        </row>
        <row r="432">
          <cell r="F432">
            <v>330000</v>
          </cell>
        </row>
        <row r="433">
          <cell r="F433">
            <v>330000</v>
          </cell>
        </row>
        <row r="434">
          <cell r="F434">
            <v>330000</v>
          </cell>
        </row>
        <row r="435">
          <cell r="F435">
            <v>330000</v>
          </cell>
        </row>
        <row r="436">
          <cell r="F436">
            <v>3870000</v>
          </cell>
        </row>
        <row r="437">
          <cell r="F437">
            <v>3870000</v>
          </cell>
        </row>
        <row r="438">
          <cell r="F438">
            <v>3870000</v>
          </cell>
        </row>
        <row r="439">
          <cell r="F439">
            <v>3870000</v>
          </cell>
        </row>
        <row r="440">
          <cell r="F440">
            <v>54000</v>
          </cell>
        </row>
        <row r="441">
          <cell r="F441">
            <v>54000</v>
          </cell>
        </row>
        <row r="442">
          <cell r="F442">
            <v>54000</v>
          </cell>
        </row>
        <row r="443">
          <cell r="F443">
            <v>54000</v>
          </cell>
        </row>
        <row r="444">
          <cell r="F444">
            <v>381000</v>
          </cell>
        </row>
        <row r="445">
          <cell r="F445">
            <v>381000</v>
          </cell>
        </row>
        <row r="446">
          <cell r="F446">
            <v>381000</v>
          </cell>
        </row>
        <row r="447">
          <cell r="F447">
            <v>381000</v>
          </cell>
        </row>
        <row r="448">
          <cell r="F448">
            <v>11177853</v>
          </cell>
        </row>
        <row r="449">
          <cell r="F449">
            <v>11177853</v>
          </cell>
        </row>
        <row r="450">
          <cell r="F450">
            <v>206320</v>
          </cell>
        </row>
        <row r="451">
          <cell r="F451">
            <v>206320</v>
          </cell>
        </row>
        <row r="452">
          <cell r="F452">
            <v>206320</v>
          </cell>
        </row>
        <row r="453">
          <cell r="F453">
            <v>206320</v>
          </cell>
        </row>
        <row r="454">
          <cell r="F454">
            <v>206320</v>
          </cell>
        </row>
        <row r="455">
          <cell r="F455">
            <v>10971533</v>
          </cell>
        </row>
        <row r="456">
          <cell r="F456">
            <v>7485933</v>
          </cell>
        </row>
        <row r="457">
          <cell r="F457">
            <v>7485933</v>
          </cell>
        </row>
        <row r="458">
          <cell r="F458">
            <v>7485933</v>
          </cell>
        </row>
        <row r="459">
          <cell r="F459">
            <v>7485933</v>
          </cell>
        </row>
        <row r="460">
          <cell r="F460">
            <v>1200000</v>
          </cell>
        </row>
        <row r="461">
          <cell r="F461">
            <v>1200000</v>
          </cell>
        </row>
        <row r="462">
          <cell r="F462">
            <v>1200000</v>
          </cell>
        </row>
        <row r="463">
          <cell r="F463">
            <v>1200000</v>
          </cell>
        </row>
        <row r="464">
          <cell r="F464">
            <v>30000</v>
          </cell>
        </row>
        <row r="465">
          <cell r="F465">
            <v>30000</v>
          </cell>
        </row>
        <row r="466">
          <cell r="F466">
            <v>30000</v>
          </cell>
        </row>
        <row r="467">
          <cell r="F467">
            <v>30000</v>
          </cell>
        </row>
        <row r="468">
          <cell r="F468">
            <v>950000</v>
          </cell>
        </row>
        <row r="469">
          <cell r="F469">
            <v>950000</v>
          </cell>
        </row>
        <row r="470">
          <cell r="F470">
            <v>950000</v>
          </cell>
        </row>
        <row r="471">
          <cell r="F471">
            <v>950000</v>
          </cell>
        </row>
        <row r="472">
          <cell r="F472">
            <v>24000</v>
          </cell>
        </row>
        <row r="473">
          <cell r="F473">
            <v>24000</v>
          </cell>
        </row>
        <row r="474">
          <cell r="F474">
            <v>24000</v>
          </cell>
        </row>
        <row r="475">
          <cell r="F475">
            <v>24000</v>
          </cell>
        </row>
        <row r="476">
          <cell r="F476">
            <v>250000</v>
          </cell>
        </row>
        <row r="477">
          <cell r="F477">
            <v>250000</v>
          </cell>
        </row>
        <row r="478">
          <cell r="F478">
            <v>250000</v>
          </cell>
        </row>
        <row r="479">
          <cell r="F479">
            <v>250000</v>
          </cell>
        </row>
        <row r="480">
          <cell r="F480">
            <v>1031600</v>
          </cell>
        </row>
        <row r="481">
          <cell r="F481">
            <v>1031600</v>
          </cell>
        </row>
        <row r="482">
          <cell r="F482">
            <v>1031600</v>
          </cell>
        </row>
        <row r="483">
          <cell r="F483">
            <v>722600</v>
          </cell>
        </row>
        <row r="484">
          <cell r="F484">
            <v>309000</v>
          </cell>
        </row>
        <row r="485">
          <cell r="F485">
            <v>221463666</v>
          </cell>
        </row>
        <row r="486">
          <cell r="F486">
            <v>136773539</v>
          </cell>
        </row>
        <row r="487">
          <cell r="F487">
            <v>136673539</v>
          </cell>
        </row>
        <row r="488">
          <cell r="F488">
            <v>42331871</v>
          </cell>
        </row>
        <row r="489">
          <cell r="F489">
            <v>36354974</v>
          </cell>
        </row>
        <row r="490">
          <cell r="F490">
            <v>36354974</v>
          </cell>
        </row>
        <row r="491">
          <cell r="F491">
            <v>36354974</v>
          </cell>
        </row>
        <row r="492">
          <cell r="F492">
            <v>36354974</v>
          </cell>
        </row>
        <row r="493">
          <cell r="F493">
            <v>50000</v>
          </cell>
        </row>
        <row r="494">
          <cell r="F494">
            <v>50000</v>
          </cell>
        </row>
        <row r="495">
          <cell r="F495">
            <v>50000</v>
          </cell>
        </row>
        <row r="496">
          <cell r="F496">
            <v>50000</v>
          </cell>
        </row>
        <row r="497">
          <cell r="F497">
            <v>72747</v>
          </cell>
        </row>
        <row r="498">
          <cell r="F498">
            <v>72747</v>
          </cell>
        </row>
        <row r="499">
          <cell r="F499">
            <v>72747</v>
          </cell>
        </row>
        <row r="500">
          <cell r="F500">
            <v>72747</v>
          </cell>
        </row>
        <row r="501">
          <cell r="F501">
            <v>230000</v>
          </cell>
        </row>
        <row r="502">
          <cell r="F502">
            <v>230000</v>
          </cell>
        </row>
        <row r="503">
          <cell r="F503">
            <v>230000</v>
          </cell>
        </row>
        <row r="504">
          <cell r="F504">
            <v>230000</v>
          </cell>
        </row>
        <row r="505">
          <cell r="F505">
            <v>3700000</v>
          </cell>
        </row>
        <row r="506">
          <cell r="F506">
            <v>3700000</v>
          </cell>
        </row>
        <row r="507">
          <cell r="F507">
            <v>3700000</v>
          </cell>
        </row>
        <row r="508">
          <cell r="F508">
            <v>3700000</v>
          </cell>
        </row>
        <row r="509">
          <cell r="F509">
            <v>35200</v>
          </cell>
        </row>
        <row r="510">
          <cell r="F510">
            <v>35200</v>
          </cell>
        </row>
        <row r="511">
          <cell r="F511">
            <v>35200</v>
          </cell>
        </row>
        <row r="512">
          <cell r="F512">
            <v>35200</v>
          </cell>
        </row>
        <row r="513">
          <cell r="F513">
            <v>1300000</v>
          </cell>
        </row>
        <row r="514">
          <cell r="F514">
            <v>1300000</v>
          </cell>
        </row>
        <row r="515">
          <cell r="F515">
            <v>1300000</v>
          </cell>
        </row>
        <row r="516">
          <cell r="F516">
            <v>1300000</v>
          </cell>
        </row>
        <row r="517">
          <cell r="F517">
            <v>150000</v>
          </cell>
        </row>
        <row r="518">
          <cell r="F518">
            <v>150000</v>
          </cell>
        </row>
        <row r="519">
          <cell r="F519">
            <v>150000</v>
          </cell>
        </row>
        <row r="520">
          <cell r="F520">
            <v>150000</v>
          </cell>
        </row>
        <row r="521">
          <cell r="F521">
            <v>438950</v>
          </cell>
        </row>
        <row r="522">
          <cell r="F522">
            <v>438950</v>
          </cell>
        </row>
        <row r="523">
          <cell r="F523">
            <v>438950</v>
          </cell>
        </row>
        <row r="524">
          <cell r="F524">
            <v>438950</v>
          </cell>
        </row>
        <row r="525">
          <cell r="F525">
            <v>94341668</v>
          </cell>
        </row>
        <row r="526">
          <cell r="F526">
            <v>69292273</v>
          </cell>
        </row>
        <row r="527">
          <cell r="F527">
            <v>69292273</v>
          </cell>
        </row>
        <row r="528">
          <cell r="F528">
            <v>69292273</v>
          </cell>
        </row>
        <row r="529">
          <cell r="F529">
            <v>69292273</v>
          </cell>
        </row>
        <row r="530">
          <cell r="F530">
            <v>310000</v>
          </cell>
        </row>
        <row r="531">
          <cell r="F531">
            <v>310000</v>
          </cell>
        </row>
        <row r="532">
          <cell r="F532">
            <v>310000</v>
          </cell>
        </row>
        <row r="533">
          <cell r="F533">
            <v>310000</v>
          </cell>
        </row>
        <row r="534">
          <cell r="F534">
            <v>609395</v>
          </cell>
        </row>
        <row r="535">
          <cell r="F535">
            <v>609395</v>
          </cell>
        </row>
        <row r="536">
          <cell r="F536">
            <v>609395</v>
          </cell>
        </row>
        <row r="537">
          <cell r="F537">
            <v>609395</v>
          </cell>
        </row>
        <row r="538">
          <cell r="F538">
            <v>400000</v>
          </cell>
        </row>
        <row r="539">
          <cell r="F539">
            <v>400000</v>
          </cell>
        </row>
        <row r="540">
          <cell r="F540">
            <v>400000</v>
          </cell>
        </row>
        <row r="541">
          <cell r="F541">
            <v>400000</v>
          </cell>
        </row>
        <row r="542">
          <cell r="F542">
            <v>20000000</v>
          </cell>
        </row>
        <row r="543">
          <cell r="F543">
            <v>20000000</v>
          </cell>
        </row>
        <row r="544">
          <cell r="F544">
            <v>20000000</v>
          </cell>
        </row>
        <row r="545">
          <cell r="F545">
            <v>20000000</v>
          </cell>
        </row>
        <row r="546">
          <cell r="F546">
            <v>380000</v>
          </cell>
        </row>
        <row r="547">
          <cell r="F547">
            <v>380000</v>
          </cell>
        </row>
        <row r="548">
          <cell r="F548">
            <v>380000</v>
          </cell>
        </row>
        <row r="549">
          <cell r="F549">
            <v>380000</v>
          </cell>
        </row>
        <row r="550">
          <cell r="F550">
            <v>3350000</v>
          </cell>
        </row>
        <row r="551">
          <cell r="F551">
            <v>3350000</v>
          </cell>
        </row>
        <row r="552">
          <cell r="F552">
            <v>3350000</v>
          </cell>
        </row>
        <row r="553">
          <cell r="F553">
            <v>3350000</v>
          </cell>
        </row>
        <row r="554">
          <cell r="F554">
            <v>100000</v>
          </cell>
        </row>
        <row r="555">
          <cell r="F555">
            <v>100000</v>
          </cell>
        </row>
        <row r="556">
          <cell r="F556">
            <v>50000</v>
          </cell>
        </row>
        <row r="557">
          <cell r="F557">
            <v>50000</v>
          </cell>
        </row>
        <row r="558">
          <cell r="F558">
            <v>50000</v>
          </cell>
        </row>
        <row r="559">
          <cell r="F559">
            <v>50000</v>
          </cell>
        </row>
        <row r="560">
          <cell r="F560">
            <v>50000</v>
          </cell>
        </row>
        <row r="561">
          <cell r="F561">
            <v>50000</v>
          </cell>
        </row>
        <row r="562">
          <cell r="F562">
            <v>50000</v>
          </cell>
        </row>
        <row r="563">
          <cell r="F563">
            <v>50000</v>
          </cell>
        </row>
        <row r="564">
          <cell r="F564">
            <v>84690127</v>
          </cell>
        </row>
        <row r="565">
          <cell r="F565">
            <v>84690127</v>
          </cell>
        </row>
        <row r="566">
          <cell r="F566">
            <v>84690127</v>
          </cell>
        </row>
        <row r="567">
          <cell r="F567">
            <v>45442027</v>
          </cell>
        </row>
        <row r="568">
          <cell r="F568">
            <v>42306008</v>
          </cell>
        </row>
        <row r="569">
          <cell r="F569">
            <v>42306008</v>
          </cell>
        </row>
        <row r="570">
          <cell r="F570">
            <v>32418855</v>
          </cell>
        </row>
        <row r="571">
          <cell r="F571">
            <v>131000</v>
          </cell>
        </row>
        <row r="572">
          <cell r="F572">
            <v>9756153</v>
          </cell>
        </row>
        <row r="573">
          <cell r="F573">
            <v>3075703</v>
          </cell>
        </row>
        <row r="574">
          <cell r="F574">
            <v>3075703</v>
          </cell>
        </row>
        <row r="575">
          <cell r="F575">
            <v>3075703</v>
          </cell>
        </row>
        <row r="576">
          <cell r="F576">
            <v>46816</v>
          </cell>
        </row>
        <row r="577">
          <cell r="F577">
            <v>46816</v>
          </cell>
        </row>
        <row r="578">
          <cell r="F578">
            <v>46816</v>
          </cell>
        </row>
        <row r="579">
          <cell r="F579">
            <v>13500</v>
          </cell>
        </row>
        <row r="580">
          <cell r="F580">
            <v>13500</v>
          </cell>
        </row>
        <row r="581">
          <cell r="F581">
            <v>13500</v>
          </cell>
        </row>
        <row r="582">
          <cell r="F582">
            <v>37462600</v>
          </cell>
        </row>
        <row r="583">
          <cell r="F583">
            <v>37462600</v>
          </cell>
        </row>
        <row r="584">
          <cell r="F584">
            <v>37462600</v>
          </cell>
        </row>
        <row r="585">
          <cell r="F585">
            <v>28773118</v>
          </cell>
        </row>
        <row r="586">
          <cell r="F586">
            <v>8689482</v>
          </cell>
        </row>
        <row r="587">
          <cell r="F587">
            <v>750000</v>
          </cell>
        </row>
        <row r="588">
          <cell r="F588">
            <v>750000</v>
          </cell>
        </row>
        <row r="589">
          <cell r="F589">
            <v>750000</v>
          </cell>
        </row>
        <row r="590">
          <cell r="F590">
            <v>750000</v>
          </cell>
        </row>
        <row r="591">
          <cell r="F591">
            <v>612000</v>
          </cell>
        </row>
        <row r="592">
          <cell r="F592">
            <v>612000</v>
          </cell>
        </row>
        <row r="593">
          <cell r="F593">
            <v>612000</v>
          </cell>
        </row>
        <row r="594">
          <cell r="F594">
            <v>12000</v>
          </cell>
        </row>
        <row r="595">
          <cell r="F595">
            <v>600000</v>
          </cell>
        </row>
        <row r="596">
          <cell r="F596">
            <v>23500</v>
          </cell>
        </row>
        <row r="597">
          <cell r="F597">
            <v>23500</v>
          </cell>
        </row>
        <row r="598">
          <cell r="F598">
            <v>23500</v>
          </cell>
        </row>
        <row r="599">
          <cell r="F599">
            <v>23500</v>
          </cell>
        </row>
        <row r="600">
          <cell r="F600">
            <v>200000</v>
          </cell>
        </row>
        <row r="601">
          <cell r="F601">
            <v>200000</v>
          </cell>
        </row>
        <row r="602">
          <cell r="F602">
            <v>200000</v>
          </cell>
        </row>
        <row r="603">
          <cell r="F603">
            <v>200000</v>
          </cell>
        </row>
        <row r="604">
          <cell r="F604">
            <v>200000</v>
          </cell>
        </row>
        <row r="605">
          <cell r="F605">
            <v>200000</v>
          </cell>
        </row>
        <row r="606">
          <cell r="F606">
            <v>200000</v>
          </cell>
        </row>
        <row r="607">
          <cell r="F607">
            <v>200000</v>
          </cell>
        </row>
        <row r="608">
          <cell r="F608">
            <v>18457946</v>
          </cell>
        </row>
        <row r="609">
          <cell r="F609">
            <v>17770296</v>
          </cell>
        </row>
        <row r="610">
          <cell r="F610">
            <v>17770296</v>
          </cell>
        </row>
        <row r="611">
          <cell r="F611">
            <v>17770296</v>
          </cell>
        </row>
        <row r="612">
          <cell r="F612">
            <v>10904296</v>
          </cell>
        </row>
        <row r="613">
          <cell r="F613">
            <v>10904296</v>
          </cell>
        </row>
        <row r="614">
          <cell r="F614">
            <v>10904296</v>
          </cell>
        </row>
        <row r="615">
          <cell r="F615">
            <v>10904296</v>
          </cell>
        </row>
        <row r="616">
          <cell r="F616">
            <v>2475000</v>
          </cell>
        </row>
        <row r="617">
          <cell r="F617">
            <v>2475000</v>
          </cell>
        </row>
        <row r="618">
          <cell r="F618">
            <v>2475000</v>
          </cell>
        </row>
        <row r="619">
          <cell r="F619">
            <v>2475000</v>
          </cell>
        </row>
        <row r="620">
          <cell r="F620">
            <v>50000</v>
          </cell>
        </row>
        <row r="621">
          <cell r="F621">
            <v>50000</v>
          </cell>
        </row>
        <row r="622">
          <cell r="F622">
            <v>50000</v>
          </cell>
        </row>
        <row r="623">
          <cell r="F623">
            <v>50000</v>
          </cell>
        </row>
        <row r="624">
          <cell r="F624">
            <v>2920000</v>
          </cell>
        </row>
        <row r="625">
          <cell r="F625">
            <v>2920000</v>
          </cell>
        </row>
        <row r="626">
          <cell r="F626">
            <v>2920000</v>
          </cell>
        </row>
        <row r="627">
          <cell r="F627">
            <v>2920000</v>
          </cell>
        </row>
        <row r="628">
          <cell r="F628">
            <v>21000</v>
          </cell>
        </row>
        <row r="629">
          <cell r="F629">
            <v>21000</v>
          </cell>
        </row>
        <row r="630">
          <cell r="F630">
            <v>21000</v>
          </cell>
        </row>
        <row r="631">
          <cell r="F631">
            <v>21000</v>
          </cell>
        </row>
        <row r="632">
          <cell r="F632">
            <v>500000</v>
          </cell>
        </row>
        <row r="633">
          <cell r="F633">
            <v>500000</v>
          </cell>
        </row>
        <row r="634">
          <cell r="F634">
            <v>500000</v>
          </cell>
        </row>
        <row r="635">
          <cell r="F635">
            <v>500000</v>
          </cell>
        </row>
        <row r="636">
          <cell r="F636">
            <v>900000</v>
          </cell>
        </row>
        <row r="637">
          <cell r="F637">
            <v>900000</v>
          </cell>
        </row>
        <row r="638">
          <cell r="F638">
            <v>900000</v>
          </cell>
        </row>
        <row r="639">
          <cell r="F639">
            <v>900000</v>
          </cell>
        </row>
        <row r="640">
          <cell r="F640">
            <v>687650</v>
          </cell>
        </row>
        <row r="641">
          <cell r="F641">
            <v>687650</v>
          </cell>
        </row>
        <row r="642">
          <cell r="F642">
            <v>500000</v>
          </cell>
        </row>
        <row r="643">
          <cell r="F643">
            <v>500000</v>
          </cell>
        </row>
        <row r="644">
          <cell r="F644">
            <v>500000</v>
          </cell>
        </row>
        <row r="645">
          <cell r="F645">
            <v>500000</v>
          </cell>
        </row>
        <row r="646">
          <cell r="F646">
            <v>500000</v>
          </cell>
        </row>
        <row r="647">
          <cell r="F647">
            <v>187650</v>
          </cell>
        </row>
        <row r="648">
          <cell r="F648">
            <v>187650</v>
          </cell>
        </row>
        <row r="649">
          <cell r="F649">
            <v>187650</v>
          </cell>
        </row>
        <row r="650">
          <cell r="F650">
            <v>187650</v>
          </cell>
        </row>
        <row r="651">
          <cell r="F651">
            <v>187650</v>
          </cell>
        </row>
        <row r="652">
          <cell r="F652">
            <v>3179454</v>
          </cell>
        </row>
        <row r="653">
          <cell r="F653">
            <v>1350000</v>
          </cell>
        </row>
        <row r="654">
          <cell r="F654">
            <v>1350000</v>
          </cell>
        </row>
        <row r="655">
          <cell r="F655">
            <v>1350000</v>
          </cell>
        </row>
        <row r="656">
          <cell r="F656">
            <v>1350000</v>
          </cell>
        </row>
        <row r="657">
          <cell r="F657">
            <v>1350000</v>
          </cell>
        </row>
        <row r="658">
          <cell r="F658">
            <v>1350000</v>
          </cell>
        </row>
        <row r="659">
          <cell r="F659">
            <v>1350000</v>
          </cell>
        </row>
        <row r="660">
          <cell r="F660">
            <v>1350000</v>
          </cell>
        </row>
        <row r="661">
          <cell r="F661">
            <v>600000</v>
          </cell>
        </row>
        <row r="662">
          <cell r="F662">
            <v>600000</v>
          </cell>
        </row>
        <row r="663">
          <cell r="F663">
            <v>600000</v>
          </cell>
        </row>
        <row r="664">
          <cell r="F664">
            <v>600000</v>
          </cell>
        </row>
        <row r="665">
          <cell r="F665">
            <v>600000</v>
          </cell>
        </row>
        <row r="666">
          <cell r="F666">
            <v>600000</v>
          </cell>
        </row>
        <row r="667">
          <cell r="F667">
            <v>600000</v>
          </cell>
        </row>
        <row r="668">
          <cell r="F668">
            <v>600000</v>
          </cell>
        </row>
        <row r="669">
          <cell r="F669">
            <v>1229454</v>
          </cell>
        </row>
        <row r="670">
          <cell r="F670">
            <v>1229454</v>
          </cell>
        </row>
        <row r="671">
          <cell r="F671">
            <v>269454</v>
          </cell>
        </row>
        <row r="672">
          <cell r="F672">
            <v>269454</v>
          </cell>
        </row>
        <row r="673">
          <cell r="F673">
            <v>269454</v>
          </cell>
        </row>
        <row r="674">
          <cell r="F674">
            <v>269454</v>
          </cell>
        </row>
        <row r="675">
          <cell r="F675">
            <v>269454</v>
          </cell>
        </row>
        <row r="676">
          <cell r="F676">
            <v>269454</v>
          </cell>
        </row>
        <row r="677">
          <cell r="F677">
            <v>960000</v>
          </cell>
        </row>
        <row r="678">
          <cell r="F678">
            <v>960000</v>
          </cell>
        </row>
        <row r="679">
          <cell r="F679">
            <v>960000</v>
          </cell>
        </row>
        <row r="680">
          <cell r="F680">
            <v>960000</v>
          </cell>
        </row>
        <row r="681">
          <cell r="F681">
            <v>960000</v>
          </cell>
        </row>
        <row r="682">
          <cell r="F682">
            <v>0</v>
          </cell>
        </row>
        <row r="683">
          <cell r="F683">
            <v>0</v>
          </cell>
        </row>
        <row r="684">
          <cell r="F684">
            <v>0</v>
          </cell>
        </row>
        <row r="685">
          <cell r="F685">
            <v>0</v>
          </cell>
        </row>
        <row r="686">
          <cell r="F686">
            <v>0</v>
          </cell>
        </row>
        <row r="687">
          <cell r="F687">
            <v>0</v>
          </cell>
        </row>
        <row r="688">
          <cell r="F688">
            <v>0</v>
          </cell>
        </row>
        <row r="689">
          <cell r="F689">
            <v>0</v>
          </cell>
        </row>
        <row r="690">
          <cell r="F690">
            <v>1417736600</v>
          </cell>
        </row>
        <row r="691">
          <cell r="F691">
            <v>1353315344</v>
          </cell>
        </row>
        <row r="692">
          <cell r="F692">
            <v>434465894</v>
          </cell>
        </row>
        <row r="693">
          <cell r="F693">
            <v>434465894</v>
          </cell>
        </row>
        <row r="694">
          <cell r="F694">
            <v>434465894</v>
          </cell>
        </row>
        <row r="695">
          <cell r="F695">
            <v>48626048</v>
          </cell>
        </row>
        <row r="696">
          <cell r="F696">
            <v>29328895</v>
          </cell>
        </row>
        <row r="697">
          <cell r="F697">
            <v>29328895</v>
          </cell>
        </row>
        <row r="698">
          <cell r="F698">
            <v>22651184</v>
          </cell>
        </row>
        <row r="699">
          <cell r="F699">
            <v>6677711</v>
          </cell>
        </row>
        <row r="700">
          <cell r="F700">
            <v>19237153</v>
          </cell>
        </row>
        <row r="701">
          <cell r="F701">
            <v>19237153</v>
          </cell>
        </row>
        <row r="702">
          <cell r="F702">
            <v>19237153</v>
          </cell>
        </row>
        <row r="703">
          <cell r="F703">
            <v>60000</v>
          </cell>
        </row>
        <row r="704">
          <cell r="F704">
            <v>60000</v>
          </cell>
        </row>
        <row r="705">
          <cell r="F705">
            <v>60000</v>
          </cell>
        </row>
        <row r="706">
          <cell r="F706">
            <v>48282846</v>
          </cell>
        </row>
        <row r="707">
          <cell r="F707">
            <v>48282846</v>
          </cell>
        </row>
        <row r="708">
          <cell r="F708">
            <v>48282846</v>
          </cell>
        </row>
        <row r="709">
          <cell r="F709">
            <v>37085000</v>
          </cell>
        </row>
        <row r="710">
          <cell r="F710">
            <v>11197846</v>
          </cell>
        </row>
        <row r="711">
          <cell r="F711">
            <v>839000</v>
          </cell>
        </row>
        <row r="712">
          <cell r="F712">
            <v>839000</v>
          </cell>
        </row>
        <row r="713">
          <cell r="F713">
            <v>839000</v>
          </cell>
        </row>
        <row r="714">
          <cell r="F714">
            <v>839000</v>
          </cell>
        </row>
        <row r="715">
          <cell r="F715">
            <v>42387100</v>
          </cell>
        </row>
        <row r="716">
          <cell r="F716">
            <v>42387100</v>
          </cell>
        </row>
        <row r="717">
          <cell r="F717">
            <v>42387100</v>
          </cell>
        </row>
        <row r="718">
          <cell r="F718">
            <v>4723600</v>
          </cell>
        </row>
        <row r="719">
          <cell r="F719">
            <v>37663500</v>
          </cell>
        </row>
        <row r="720">
          <cell r="F720">
            <v>874300</v>
          </cell>
        </row>
        <row r="721">
          <cell r="F721">
            <v>874300</v>
          </cell>
        </row>
        <row r="722">
          <cell r="F722">
            <v>874300</v>
          </cell>
        </row>
        <row r="723">
          <cell r="F723">
            <v>874300</v>
          </cell>
        </row>
        <row r="724">
          <cell r="F724">
            <v>41000000</v>
          </cell>
        </row>
        <row r="725">
          <cell r="F725">
            <v>41000000</v>
          </cell>
        </row>
        <row r="726">
          <cell r="F726">
            <v>41000000</v>
          </cell>
        </row>
        <row r="727">
          <cell r="F727">
            <v>41000000</v>
          </cell>
        </row>
        <row r="728">
          <cell r="F728">
            <v>10215000</v>
          </cell>
        </row>
        <row r="729">
          <cell r="F729">
            <v>10215000</v>
          </cell>
        </row>
        <row r="730">
          <cell r="F730">
            <v>10215000</v>
          </cell>
        </row>
        <row r="731">
          <cell r="F731">
            <v>10215000</v>
          </cell>
        </row>
        <row r="732">
          <cell r="F732">
            <v>90344200</v>
          </cell>
        </row>
        <row r="733">
          <cell r="F733">
            <v>83019226</v>
          </cell>
        </row>
        <row r="734">
          <cell r="F734">
            <v>83019226</v>
          </cell>
        </row>
        <row r="735">
          <cell r="F735">
            <v>62083000</v>
          </cell>
        </row>
        <row r="736">
          <cell r="F736">
            <v>2465000</v>
          </cell>
        </row>
        <row r="737">
          <cell r="F737">
            <v>18471226</v>
          </cell>
        </row>
        <row r="738">
          <cell r="F738">
            <v>7324974</v>
          </cell>
        </row>
        <row r="739">
          <cell r="F739">
            <v>7324974</v>
          </cell>
        </row>
        <row r="740">
          <cell r="F740">
            <v>7324974</v>
          </cell>
        </row>
        <row r="741">
          <cell r="F741">
            <v>151897400</v>
          </cell>
        </row>
        <row r="742">
          <cell r="F742">
            <v>138335290</v>
          </cell>
        </row>
        <row r="743">
          <cell r="F743">
            <v>138335290</v>
          </cell>
        </row>
        <row r="744">
          <cell r="F744">
            <v>105333440</v>
          </cell>
        </row>
        <row r="745">
          <cell r="F745">
            <v>1479585</v>
          </cell>
        </row>
        <row r="746">
          <cell r="F746">
            <v>31522265</v>
          </cell>
        </row>
        <row r="747">
          <cell r="F747">
            <v>13562110</v>
          </cell>
        </row>
        <row r="748">
          <cell r="F748">
            <v>13562110</v>
          </cell>
        </row>
        <row r="749">
          <cell r="F749">
            <v>13562110</v>
          </cell>
        </row>
        <row r="750">
          <cell r="F750">
            <v>756784640</v>
          </cell>
        </row>
        <row r="751">
          <cell r="F751">
            <v>754384640</v>
          </cell>
        </row>
        <row r="752">
          <cell r="F752">
            <v>754384640</v>
          </cell>
        </row>
        <row r="753">
          <cell r="F753">
            <v>70954172</v>
          </cell>
        </row>
        <row r="754">
          <cell r="F754">
            <v>45933072</v>
          </cell>
        </row>
        <row r="755">
          <cell r="F755">
            <v>45933072</v>
          </cell>
        </row>
        <row r="756">
          <cell r="F756">
            <v>35370800</v>
          </cell>
        </row>
        <row r="757">
          <cell r="F757">
            <v>520</v>
          </cell>
        </row>
        <row r="758">
          <cell r="F758">
            <v>10561752</v>
          </cell>
        </row>
        <row r="759">
          <cell r="F759">
            <v>25021100</v>
          </cell>
        </row>
        <row r="760">
          <cell r="F760">
            <v>25021100</v>
          </cell>
        </row>
        <row r="761">
          <cell r="F761">
            <v>25021100</v>
          </cell>
        </row>
        <row r="762">
          <cell r="F762">
            <v>69561954</v>
          </cell>
        </row>
        <row r="763">
          <cell r="F763">
            <v>69561954</v>
          </cell>
        </row>
        <row r="764">
          <cell r="F764">
            <v>69561954</v>
          </cell>
        </row>
        <row r="765">
          <cell r="F765">
            <v>53427000</v>
          </cell>
        </row>
        <row r="766">
          <cell r="F766">
            <v>16134954</v>
          </cell>
        </row>
        <row r="767">
          <cell r="F767">
            <v>2608000</v>
          </cell>
        </row>
        <row r="768">
          <cell r="F768">
            <v>390000</v>
          </cell>
        </row>
        <row r="769">
          <cell r="F769">
            <v>390000</v>
          </cell>
        </row>
        <row r="770">
          <cell r="F770">
            <v>210000</v>
          </cell>
        </row>
        <row r="771">
          <cell r="F771">
            <v>180000</v>
          </cell>
        </row>
        <row r="772">
          <cell r="F772">
            <v>2218000</v>
          </cell>
        </row>
        <row r="773">
          <cell r="F773">
            <v>2218000</v>
          </cell>
        </row>
        <row r="774">
          <cell r="F774">
            <v>2218000</v>
          </cell>
        </row>
        <row r="775">
          <cell r="F775">
            <v>960000</v>
          </cell>
        </row>
        <row r="776">
          <cell r="F776">
            <v>960000</v>
          </cell>
        </row>
        <row r="777">
          <cell r="F777">
            <v>960000</v>
          </cell>
        </row>
        <row r="778">
          <cell r="F778">
            <v>960000</v>
          </cell>
        </row>
        <row r="779">
          <cell r="F779">
            <v>105225478</v>
          </cell>
        </row>
        <row r="780">
          <cell r="F780">
            <v>105225478</v>
          </cell>
        </row>
        <row r="781">
          <cell r="F781">
            <v>105225478</v>
          </cell>
        </row>
        <row r="782">
          <cell r="F782">
            <v>10677478</v>
          </cell>
        </row>
        <row r="783">
          <cell r="F783">
            <v>94548000</v>
          </cell>
        </row>
        <row r="784">
          <cell r="F784">
            <v>1351700</v>
          </cell>
        </row>
        <row r="785">
          <cell r="F785">
            <v>1351700</v>
          </cell>
        </row>
        <row r="786">
          <cell r="F786">
            <v>1351700</v>
          </cell>
        </row>
        <row r="787">
          <cell r="F787">
            <v>1351700</v>
          </cell>
        </row>
        <row r="788">
          <cell r="F788">
            <v>4705000</v>
          </cell>
        </row>
        <row r="789">
          <cell r="F789">
            <v>4705000</v>
          </cell>
        </row>
        <row r="790">
          <cell r="F790">
            <v>4705000</v>
          </cell>
        </row>
        <row r="791">
          <cell r="F791">
            <v>4705000</v>
          </cell>
        </row>
        <row r="792">
          <cell r="F792">
            <v>11244000</v>
          </cell>
        </row>
        <row r="793">
          <cell r="F793">
            <v>11244000</v>
          </cell>
        </row>
        <row r="794">
          <cell r="F794">
            <v>11244000</v>
          </cell>
        </row>
        <row r="795">
          <cell r="F795">
            <v>11244000</v>
          </cell>
        </row>
        <row r="796">
          <cell r="F796">
            <v>92779300</v>
          </cell>
        </row>
        <row r="797">
          <cell r="F797">
            <v>82552136</v>
          </cell>
        </row>
        <row r="798">
          <cell r="F798">
            <v>82552136</v>
          </cell>
        </row>
        <row r="799">
          <cell r="F799">
            <v>59988000</v>
          </cell>
        </row>
        <row r="800">
          <cell r="F800">
            <v>4635000</v>
          </cell>
        </row>
        <row r="801">
          <cell r="F801">
            <v>17929136</v>
          </cell>
        </row>
        <row r="802">
          <cell r="F802">
            <v>10227164</v>
          </cell>
        </row>
        <row r="803">
          <cell r="F803">
            <v>10227164</v>
          </cell>
        </row>
        <row r="804">
          <cell r="F804">
            <v>10227164</v>
          </cell>
        </row>
        <row r="805">
          <cell r="F805">
            <v>370377836</v>
          </cell>
        </row>
        <row r="806">
          <cell r="F806">
            <v>336421204</v>
          </cell>
        </row>
        <row r="807">
          <cell r="F807">
            <v>336421204</v>
          </cell>
        </row>
        <row r="808">
          <cell r="F808">
            <v>255542000</v>
          </cell>
        </row>
        <row r="809">
          <cell r="F809">
            <v>4080000</v>
          </cell>
        </row>
        <row r="810">
          <cell r="F810">
            <v>76799204</v>
          </cell>
        </row>
        <row r="811">
          <cell r="F811">
            <v>33956632</v>
          </cell>
        </row>
        <row r="812">
          <cell r="F812">
            <v>33956632</v>
          </cell>
        </row>
        <row r="813">
          <cell r="F813">
            <v>33956632</v>
          </cell>
        </row>
        <row r="814">
          <cell r="F814">
            <v>800000</v>
          </cell>
        </row>
        <row r="815">
          <cell r="F815">
            <v>800000</v>
          </cell>
        </row>
        <row r="816">
          <cell r="F816">
            <v>800000</v>
          </cell>
        </row>
        <row r="817">
          <cell r="F817">
            <v>800000</v>
          </cell>
        </row>
        <row r="818">
          <cell r="F818">
            <v>187200</v>
          </cell>
        </row>
        <row r="819">
          <cell r="F819">
            <v>187200</v>
          </cell>
        </row>
        <row r="820">
          <cell r="F820">
            <v>187200</v>
          </cell>
        </row>
        <row r="821">
          <cell r="F821">
            <v>40000</v>
          </cell>
        </row>
        <row r="822">
          <cell r="F822">
            <v>40000</v>
          </cell>
        </row>
        <row r="823">
          <cell r="F823">
            <v>40000</v>
          </cell>
        </row>
        <row r="824">
          <cell r="F824">
            <v>40000</v>
          </cell>
        </row>
        <row r="825">
          <cell r="F825">
            <v>8404000</v>
          </cell>
        </row>
        <row r="826">
          <cell r="F826">
            <v>8404000</v>
          </cell>
        </row>
        <row r="827">
          <cell r="F827">
            <v>8404000</v>
          </cell>
        </row>
        <row r="828">
          <cell r="F828">
            <v>8404000</v>
          </cell>
        </row>
        <row r="829">
          <cell r="F829">
            <v>15186000</v>
          </cell>
        </row>
        <row r="830">
          <cell r="F830">
            <v>15186000</v>
          </cell>
        </row>
        <row r="831">
          <cell r="F831">
            <v>15186000</v>
          </cell>
        </row>
        <row r="832">
          <cell r="F832">
            <v>15186000</v>
          </cell>
        </row>
        <row r="833">
          <cell r="F833">
            <v>2400000</v>
          </cell>
        </row>
        <row r="834">
          <cell r="F834">
            <v>2400000</v>
          </cell>
        </row>
        <row r="835">
          <cell r="F835">
            <v>2400000</v>
          </cell>
        </row>
        <row r="836">
          <cell r="F836">
            <v>2400000</v>
          </cell>
        </row>
        <row r="837">
          <cell r="F837">
            <v>2400000</v>
          </cell>
        </row>
        <row r="838">
          <cell r="F838">
            <v>2400000</v>
          </cell>
        </row>
        <row r="839">
          <cell r="F839">
            <v>60833620</v>
          </cell>
        </row>
        <row r="840">
          <cell r="F840">
            <v>60753620</v>
          </cell>
        </row>
        <row r="841">
          <cell r="F841">
            <v>60753620</v>
          </cell>
        </row>
        <row r="842">
          <cell r="F842">
            <v>2806000</v>
          </cell>
        </row>
        <row r="843">
          <cell r="F843">
            <v>2806000</v>
          </cell>
        </row>
        <row r="844">
          <cell r="F844">
            <v>2806000</v>
          </cell>
        </row>
        <row r="845">
          <cell r="F845">
            <v>2806000</v>
          </cell>
        </row>
        <row r="846">
          <cell r="F846">
            <v>16375400</v>
          </cell>
        </row>
        <row r="847">
          <cell r="F847">
            <v>16375400</v>
          </cell>
        </row>
        <row r="848">
          <cell r="F848">
            <v>16375400</v>
          </cell>
        </row>
        <row r="849">
          <cell r="F849">
            <v>16375400</v>
          </cell>
        </row>
        <row r="850">
          <cell r="F850">
            <v>651000</v>
          </cell>
        </row>
        <row r="851">
          <cell r="F851">
            <v>651000</v>
          </cell>
        </row>
        <row r="852">
          <cell r="F852">
            <v>651000</v>
          </cell>
        </row>
        <row r="853">
          <cell r="F853">
            <v>651000</v>
          </cell>
        </row>
        <row r="854">
          <cell r="F854">
            <v>1411400</v>
          </cell>
        </row>
        <row r="855">
          <cell r="F855">
            <v>1411400</v>
          </cell>
        </row>
        <row r="856">
          <cell r="F856">
            <v>1411400</v>
          </cell>
        </row>
        <row r="857">
          <cell r="F857">
            <v>1411400</v>
          </cell>
        </row>
        <row r="858">
          <cell r="F858">
            <v>4551000</v>
          </cell>
        </row>
        <row r="859">
          <cell r="F859">
            <v>4551000</v>
          </cell>
        </row>
        <row r="860">
          <cell r="F860">
            <v>4551000</v>
          </cell>
        </row>
        <row r="861">
          <cell r="F861">
            <v>4551000</v>
          </cell>
        </row>
        <row r="862">
          <cell r="F862">
            <v>15752100</v>
          </cell>
        </row>
        <row r="863">
          <cell r="F863">
            <v>15752100</v>
          </cell>
        </row>
        <row r="864">
          <cell r="F864">
            <v>15752100</v>
          </cell>
        </row>
        <row r="865">
          <cell r="F865">
            <v>15229162</v>
          </cell>
        </row>
        <row r="866">
          <cell r="F866">
            <v>522938</v>
          </cell>
        </row>
        <row r="867">
          <cell r="F867">
            <v>78700</v>
          </cell>
        </row>
        <row r="868">
          <cell r="F868">
            <v>78700</v>
          </cell>
        </row>
        <row r="869">
          <cell r="F869">
            <v>78700</v>
          </cell>
        </row>
        <row r="870">
          <cell r="F870">
            <v>78700</v>
          </cell>
        </row>
        <row r="871">
          <cell r="F871">
            <v>570000</v>
          </cell>
        </row>
        <row r="872">
          <cell r="F872">
            <v>570000</v>
          </cell>
        </row>
        <row r="873">
          <cell r="F873">
            <v>570000</v>
          </cell>
        </row>
        <row r="874">
          <cell r="F874">
            <v>570000</v>
          </cell>
        </row>
        <row r="875">
          <cell r="F875">
            <v>2438256</v>
          </cell>
        </row>
        <row r="876">
          <cell r="F876">
            <v>2438256</v>
          </cell>
        </row>
        <row r="877">
          <cell r="F877">
            <v>2438256</v>
          </cell>
        </row>
        <row r="878">
          <cell r="F878">
            <v>2438256</v>
          </cell>
        </row>
        <row r="879">
          <cell r="F879">
            <v>37200</v>
          </cell>
        </row>
        <row r="880">
          <cell r="F880">
            <v>37200</v>
          </cell>
        </row>
        <row r="881">
          <cell r="F881">
            <v>37200</v>
          </cell>
        </row>
        <row r="882">
          <cell r="F882">
            <v>37200</v>
          </cell>
        </row>
        <row r="883">
          <cell r="F883">
            <v>274800</v>
          </cell>
        </row>
        <row r="884">
          <cell r="F884">
            <v>274800</v>
          </cell>
        </row>
        <row r="885">
          <cell r="F885">
            <v>274800</v>
          </cell>
        </row>
        <row r="886">
          <cell r="F886">
            <v>274800</v>
          </cell>
        </row>
        <row r="887">
          <cell r="F887">
            <v>15807764</v>
          </cell>
        </row>
        <row r="888">
          <cell r="F888">
            <v>5499648</v>
          </cell>
        </row>
        <row r="889">
          <cell r="F889">
            <v>5499648</v>
          </cell>
        </row>
        <row r="890">
          <cell r="F890">
            <v>4224000</v>
          </cell>
        </row>
        <row r="891">
          <cell r="F891">
            <v>1275648</v>
          </cell>
        </row>
        <row r="892">
          <cell r="F892">
            <v>10308116</v>
          </cell>
        </row>
        <row r="893">
          <cell r="F893">
            <v>10308116</v>
          </cell>
        </row>
        <row r="894">
          <cell r="F894">
            <v>10308116</v>
          </cell>
        </row>
        <row r="895">
          <cell r="F895">
            <v>80000</v>
          </cell>
        </row>
        <row r="896">
          <cell r="F896">
            <v>80000</v>
          </cell>
        </row>
        <row r="897">
          <cell r="F897">
            <v>80000</v>
          </cell>
        </row>
        <row r="898">
          <cell r="F898">
            <v>80000</v>
          </cell>
        </row>
        <row r="899">
          <cell r="F899">
            <v>80000</v>
          </cell>
        </row>
        <row r="900">
          <cell r="F900">
            <v>80000</v>
          </cell>
        </row>
        <row r="901">
          <cell r="F901">
            <v>17204000</v>
          </cell>
        </row>
        <row r="902">
          <cell r="F902">
            <v>17204000</v>
          </cell>
        </row>
        <row r="903">
          <cell r="F903">
            <v>16930910</v>
          </cell>
        </row>
        <row r="904">
          <cell r="F904">
            <v>1008000</v>
          </cell>
        </row>
        <row r="905">
          <cell r="F905">
            <v>1008000</v>
          </cell>
        </row>
        <row r="906">
          <cell r="F906">
            <v>1008000</v>
          </cell>
        </row>
        <row r="907">
          <cell r="F907">
            <v>1008000</v>
          </cell>
        </row>
        <row r="908">
          <cell r="F908">
            <v>850000</v>
          </cell>
        </row>
        <row r="909">
          <cell r="F909">
            <v>850000</v>
          </cell>
        </row>
        <row r="910">
          <cell r="F910">
            <v>850000</v>
          </cell>
        </row>
        <row r="911">
          <cell r="F911">
            <v>850000</v>
          </cell>
        </row>
        <row r="912">
          <cell r="F912">
            <v>93000</v>
          </cell>
        </row>
        <row r="913">
          <cell r="F913">
            <v>93000</v>
          </cell>
        </row>
        <row r="914">
          <cell r="F914">
            <v>93000</v>
          </cell>
        </row>
        <row r="915">
          <cell r="F915">
            <v>93000</v>
          </cell>
        </row>
        <row r="916">
          <cell r="F916">
            <v>59000</v>
          </cell>
        </row>
        <row r="917">
          <cell r="F917">
            <v>59000</v>
          </cell>
        </row>
        <row r="918">
          <cell r="F918">
            <v>59000</v>
          </cell>
        </row>
        <row r="919">
          <cell r="F919">
            <v>59000</v>
          </cell>
        </row>
        <row r="920">
          <cell r="F920">
            <v>47750</v>
          </cell>
        </row>
        <row r="921">
          <cell r="F921">
            <v>47750</v>
          </cell>
        </row>
        <row r="922">
          <cell r="F922">
            <v>47750</v>
          </cell>
        </row>
        <row r="923">
          <cell r="F923">
            <v>47750</v>
          </cell>
        </row>
        <row r="924">
          <cell r="F924">
            <v>153000</v>
          </cell>
        </row>
        <row r="925">
          <cell r="F925">
            <v>153000</v>
          </cell>
        </row>
        <row r="926">
          <cell r="F926">
            <v>153000</v>
          </cell>
        </row>
        <row r="927">
          <cell r="F927">
            <v>153000</v>
          </cell>
        </row>
        <row r="928">
          <cell r="F928">
            <v>11850300</v>
          </cell>
        </row>
        <row r="929">
          <cell r="F929">
            <v>7633100</v>
          </cell>
        </row>
        <row r="930">
          <cell r="F930">
            <v>7633100</v>
          </cell>
        </row>
        <row r="931">
          <cell r="F931">
            <v>7633100</v>
          </cell>
        </row>
        <row r="932">
          <cell r="F932">
            <v>4217200</v>
          </cell>
        </row>
        <row r="933">
          <cell r="F933">
            <v>4217200</v>
          </cell>
        </row>
        <row r="934">
          <cell r="F934">
            <v>4217200</v>
          </cell>
        </row>
        <row r="935">
          <cell r="F935">
            <v>2511500</v>
          </cell>
        </row>
        <row r="936">
          <cell r="F936">
            <v>1246500</v>
          </cell>
        </row>
        <row r="937">
          <cell r="F937">
            <v>1246500</v>
          </cell>
        </row>
        <row r="938">
          <cell r="F938">
            <v>1246500</v>
          </cell>
        </row>
        <row r="939">
          <cell r="F939">
            <v>1265000</v>
          </cell>
        </row>
        <row r="940">
          <cell r="F940">
            <v>1265000</v>
          </cell>
        </row>
        <row r="941">
          <cell r="F941">
            <v>1265000</v>
          </cell>
        </row>
        <row r="942">
          <cell r="F942">
            <v>358360</v>
          </cell>
        </row>
        <row r="943">
          <cell r="F943">
            <v>358360</v>
          </cell>
        </row>
        <row r="944">
          <cell r="F944">
            <v>358360</v>
          </cell>
        </row>
        <row r="945">
          <cell r="F945">
            <v>358360</v>
          </cell>
        </row>
        <row r="946">
          <cell r="F946">
            <v>273090</v>
          </cell>
        </row>
        <row r="947">
          <cell r="F947">
            <v>73090</v>
          </cell>
        </row>
        <row r="948">
          <cell r="F948">
            <v>69590</v>
          </cell>
        </row>
        <row r="949">
          <cell r="F949">
            <v>69590</v>
          </cell>
        </row>
        <row r="950">
          <cell r="F950">
            <v>53449</v>
          </cell>
        </row>
        <row r="951">
          <cell r="F951">
            <v>16141</v>
          </cell>
        </row>
        <row r="952">
          <cell r="F952">
            <v>3500</v>
          </cell>
        </row>
        <row r="953">
          <cell r="F953">
            <v>3500</v>
          </cell>
        </row>
        <row r="954">
          <cell r="F954">
            <v>3500</v>
          </cell>
        </row>
        <row r="955">
          <cell r="F955">
            <v>200000</v>
          </cell>
        </row>
        <row r="956">
          <cell r="F956">
            <v>200000</v>
          </cell>
        </row>
        <row r="957">
          <cell r="F957">
            <v>200000</v>
          </cell>
        </row>
        <row r="958">
          <cell r="F958">
            <v>200000</v>
          </cell>
        </row>
        <row r="959">
          <cell r="F959">
            <v>84027190</v>
          </cell>
        </row>
        <row r="960">
          <cell r="F960">
            <v>84027190</v>
          </cell>
        </row>
        <row r="961">
          <cell r="F961">
            <v>220000</v>
          </cell>
        </row>
        <row r="962">
          <cell r="F962">
            <v>220000</v>
          </cell>
        </row>
        <row r="963">
          <cell r="F963">
            <v>220000</v>
          </cell>
        </row>
        <row r="964">
          <cell r="F964">
            <v>220000</v>
          </cell>
        </row>
        <row r="965">
          <cell r="F965">
            <v>220000</v>
          </cell>
        </row>
        <row r="966">
          <cell r="F966">
            <v>6099700</v>
          </cell>
        </row>
        <row r="967">
          <cell r="F967">
            <v>6099700</v>
          </cell>
        </row>
        <row r="968">
          <cell r="F968">
            <v>4992580</v>
          </cell>
        </row>
        <row r="969">
          <cell r="F969">
            <v>4992580</v>
          </cell>
        </row>
        <row r="970">
          <cell r="F970">
            <v>3609480</v>
          </cell>
        </row>
        <row r="971">
          <cell r="F971">
            <v>305520</v>
          </cell>
        </row>
        <row r="972">
          <cell r="F972">
            <v>1077580</v>
          </cell>
        </row>
        <row r="973">
          <cell r="F973">
            <v>1107120</v>
          </cell>
        </row>
        <row r="974">
          <cell r="F974">
            <v>1107120</v>
          </cell>
        </row>
        <row r="975">
          <cell r="F975">
            <v>1107120</v>
          </cell>
        </row>
        <row r="976">
          <cell r="F976">
            <v>77707490</v>
          </cell>
        </row>
        <row r="977">
          <cell r="F977">
            <v>49733700</v>
          </cell>
        </row>
        <row r="978">
          <cell r="F978">
            <v>46966700</v>
          </cell>
        </row>
        <row r="979">
          <cell r="F979">
            <v>46966700</v>
          </cell>
        </row>
        <row r="980">
          <cell r="F980">
            <v>36000000</v>
          </cell>
        </row>
        <row r="981">
          <cell r="F981">
            <v>140000</v>
          </cell>
        </row>
        <row r="982">
          <cell r="F982">
            <v>10826700</v>
          </cell>
        </row>
        <row r="983">
          <cell r="F983">
            <v>2767000</v>
          </cell>
        </row>
        <row r="984">
          <cell r="F984">
            <v>2767000</v>
          </cell>
        </row>
        <row r="985">
          <cell r="F985">
            <v>2767000</v>
          </cell>
        </row>
        <row r="986">
          <cell r="F986">
            <v>1148640</v>
          </cell>
        </row>
        <row r="987">
          <cell r="F987">
            <v>1148640</v>
          </cell>
        </row>
        <row r="988">
          <cell r="F988">
            <v>1148640</v>
          </cell>
        </row>
        <row r="989">
          <cell r="F989">
            <v>882000</v>
          </cell>
        </row>
        <row r="990">
          <cell r="F990">
            <v>266640</v>
          </cell>
        </row>
        <row r="991">
          <cell r="F991">
            <v>15754200</v>
          </cell>
        </row>
        <row r="992">
          <cell r="F992">
            <v>15754200</v>
          </cell>
        </row>
        <row r="993">
          <cell r="F993">
            <v>15754200</v>
          </cell>
        </row>
        <row r="994">
          <cell r="F994">
            <v>12100000</v>
          </cell>
        </row>
        <row r="995">
          <cell r="F995">
            <v>3654200</v>
          </cell>
        </row>
        <row r="996">
          <cell r="F996">
            <v>450000</v>
          </cell>
        </row>
        <row r="997">
          <cell r="F997">
            <v>450000</v>
          </cell>
        </row>
        <row r="998">
          <cell r="F998">
            <v>450000</v>
          </cell>
        </row>
        <row r="999">
          <cell r="F999">
            <v>450000</v>
          </cell>
        </row>
        <row r="1000">
          <cell r="F1000">
            <v>47400</v>
          </cell>
        </row>
        <row r="1001">
          <cell r="F1001">
            <v>47400</v>
          </cell>
        </row>
        <row r="1002">
          <cell r="F1002">
            <v>47400</v>
          </cell>
        </row>
        <row r="1003">
          <cell r="F1003">
            <v>47400</v>
          </cell>
        </row>
        <row r="1004">
          <cell r="F1004">
            <v>20000</v>
          </cell>
        </row>
        <row r="1005">
          <cell r="F1005">
            <v>20000</v>
          </cell>
        </row>
        <row r="1006">
          <cell r="F1006">
            <v>20000</v>
          </cell>
        </row>
        <row r="1007">
          <cell r="F1007">
            <v>20000</v>
          </cell>
        </row>
        <row r="1008">
          <cell r="F1008">
            <v>1180000</v>
          </cell>
        </row>
        <row r="1009">
          <cell r="F1009">
            <v>1180000</v>
          </cell>
        </row>
        <row r="1010">
          <cell r="F1010">
            <v>1180000</v>
          </cell>
        </row>
        <row r="1011">
          <cell r="F1011">
            <v>1180000</v>
          </cell>
        </row>
        <row r="1012">
          <cell r="F1012">
            <v>7689550</v>
          </cell>
        </row>
        <row r="1013">
          <cell r="F1013">
            <v>7452800</v>
          </cell>
        </row>
        <row r="1014">
          <cell r="F1014">
            <v>7452800</v>
          </cell>
        </row>
        <row r="1015">
          <cell r="F1015">
            <v>5675490</v>
          </cell>
        </row>
        <row r="1016">
          <cell r="F1016">
            <v>83000</v>
          </cell>
        </row>
        <row r="1017">
          <cell r="F1017">
            <v>1694310</v>
          </cell>
        </row>
        <row r="1018">
          <cell r="F1018">
            <v>236750</v>
          </cell>
        </row>
        <row r="1019">
          <cell r="F1019">
            <v>236750</v>
          </cell>
        </row>
        <row r="1020">
          <cell r="F1020">
            <v>236750</v>
          </cell>
        </row>
        <row r="1021">
          <cell r="F1021">
            <v>250000</v>
          </cell>
        </row>
        <row r="1022">
          <cell r="F1022">
            <v>250000</v>
          </cell>
        </row>
        <row r="1023">
          <cell r="F1023">
            <v>250000</v>
          </cell>
        </row>
        <row r="1024">
          <cell r="F1024">
            <v>250000</v>
          </cell>
        </row>
        <row r="1025">
          <cell r="F1025">
            <v>1434000</v>
          </cell>
        </row>
        <row r="1026">
          <cell r="F1026">
            <v>1434000</v>
          </cell>
        </row>
        <row r="1027">
          <cell r="F1027">
            <v>1434000</v>
          </cell>
        </row>
        <row r="1028">
          <cell r="F1028">
            <v>1434000</v>
          </cell>
        </row>
        <row r="1029">
          <cell r="F1029">
            <v>62482300</v>
          </cell>
        </row>
        <row r="1030">
          <cell r="F1030">
            <v>58577900</v>
          </cell>
        </row>
        <row r="1031">
          <cell r="F1031">
            <v>58577900</v>
          </cell>
        </row>
        <row r="1032">
          <cell r="F1032">
            <v>58577900</v>
          </cell>
        </row>
        <row r="1033">
          <cell r="F1033">
            <v>817000</v>
          </cell>
        </row>
        <row r="1034">
          <cell r="F1034">
            <v>817000</v>
          </cell>
        </row>
        <row r="1035">
          <cell r="F1035">
            <v>817000</v>
          </cell>
        </row>
        <row r="1036">
          <cell r="F1036">
            <v>817000</v>
          </cell>
        </row>
        <row r="1037">
          <cell r="F1037">
            <v>25151300</v>
          </cell>
        </row>
        <row r="1038">
          <cell r="F1038">
            <v>24006300</v>
          </cell>
        </row>
        <row r="1039">
          <cell r="F1039">
            <v>24006300</v>
          </cell>
        </row>
        <row r="1040">
          <cell r="F1040">
            <v>24006300</v>
          </cell>
        </row>
        <row r="1041">
          <cell r="F1041">
            <v>1145000</v>
          </cell>
        </row>
        <row r="1042">
          <cell r="F1042">
            <v>1145000</v>
          </cell>
        </row>
        <row r="1043">
          <cell r="F1043">
            <v>1145000</v>
          </cell>
        </row>
        <row r="1044">
          <cell r="F1044">
            <v>32609600</v>
          </cell>
        </row>
        <row r="1045">
          <cell r="F1045">
            <v>32609600</v>
          </cell>
        </row>
        <row r="1046">
          <cell r="F1046">
            <v>32609600</v>
          </cell>
        </row>
        <row r="1047">
          <cell r="F1047">
            <v>32609600</v>
          </cell>
        </row>
        <row r="1048">
          <cell r="F1048">
            <v>3904400</v>
          </cell>
        </row>
        <row r="1049">
          <cell r="F1049">
            <v>3904400</v>
          </cell>
        </row>
        <row r="1050">
          <cell r="F1050">
            <v>3904400</v>
          </cell>
        </row>
        <row r="1051">
          <cell r="F1051">
            <v>3904400</v>
          </cell>
        </row>
        <row r="1052">
          <cell r="F1052">
            <v>10000</v>
          </cell>
        </row>
        <row r="1053">
          <cell r="F1053">
            <v>10000</v>
          </cell>
        </row>
        <row r="1054">
          <cell r="F1054">
            <v>10000</v>
          </cell>
        </row>
        <row r="1055">
          <cell r="F1055">
            <v>3894400</v>
          </cell>
        </row>
        <row r="1056">
          <cell r="F1056">
            <v>3894400</v>
          </cell>
        </row>
        <row r="1057">
          <cell r="F1057">
            <v>3894400</v>
          </cell>
        </row>
        <row r="1058">
          <cell r="F1058">
            <v>1938956</v>
          </cell>
        </row>
        <row r="1059">
          <cell r="F1059">
            <v>1938956</v>
          </cell>
        </row>
        <row r="1060">
          <cell r="F1060">
            <v>1938956</v>
          </cell>
        </row>
        <row r="1061">
          <cell r="F1061">
            <v>1938956</v>
          </cell>
        </row>
        <row r="1062">
          <cell r="F1062">
            <v>1368100</v>
          </cell>
        </row>
        <row r="1063">
          <cell r="F1063">
            <v>1368100</v>
          </cell>
        </row>
        <row r="1064">
          <cell r="F1064">
            <v>1368100</v>
          </cell>
        </row>
        <row r="1065">
          <cell r="F1065">
            <v>1368100</v>
          </cell>
        </row>
        <row r="1066">
          <cell r="F1066">
            <v>525096</v>
          </cell>
        </row>
        <row r="1067">
          <cell r="F1067">
            <v>525096</v>
          </cell>
        </row>
        <row r="1068">
          <cell r="F1068">
            <v>525096</v>
          </cell>
        </row>
        <row r="1069">
          <cell r="F1069">
            <v>525096</v>
          </cell>
        </row>
        <row r="1070">
          <cell r="F1070">
            <v>45760</v>
          </cell>
        </row>
        <row r="1071">
          <cell r="F1071">
            <v>45760</v>
          </cell>
        </row>
        <row r="1072">
          <cell r="F1072">
            <v>45760</v>
          </cell>
        </row>
        <row r="1073">
          <cell r="F1073">
            <v>45760</v>
          </cell>
        </row>
        <row r="1074">
          <cell r="F1074">
            <v>31928800</v>
          </cell>
        </row>
        <row r="1075">
          <cell r="F1075">
            <v>25777760</v>
          </cell>
        </row>
        <row r="1076">
          <cell r="F1076">
            <v>25777760</v>
          </cell>
        </row>
        <row r="1077">
          <cell r="F1077">
            <v>25777760</v>
          </cell>
        </row>
        <row r="1078">
          <cell r="F1078">
            <v>25777760</v>
          </cell>
        </row>
        <row r="1079">
          <cell r="F1079">
            <v>21102512</v>
          </cell>
        </row>
        <row r="1080">
          <cell r="F1080">
            <v>19164242</v>
          </cell>
        </row>
        <row r="1081">
          <cell r="F1081">
            <v>19164242</v>
          </cell>
        </row>
        <row r="1082">
          <cell r="F1082">
            <v>14701000</v>
          </cell>
        </row>
        <row r="1083">
          <cell r="F1083">
            <v>32600</v>
          </cell>
        </row>
        <row r="1084">
          <cell r="F1084">
            <v>4430642</v>
          </cell>
        </row>
        <row r="1085">
          <cell r="F1085">
            <v>1938270</v>
          </cell>
        </row>
        <row r="1086">
          <cell r="F1086">
            <v>1938270</v>
          </cell>
        </row>
        <row r="1087">
          <cell r="F1087">
            <v>1938270</v>
          </cell>
        </row>
        <row r="1088">
          <cell r="F1088">
            <v>1413106</v>
          </cell>
        </row>
        <row r="1089">
          <cell r="F1089">
            <v>1413106</v>
          </cell>
        </row>
        <row r="1090">
          <cell r="F1090">
            <v>1413106</v>
          </cell>
        </row>
        <row r="1091">
          <cell r="F1091">
            <v>1085335</v>
          </cell>
        </row>
        <row r="1092">
          <cell r="F1092">
            <v>327771</v>
          </cell>
        </row>
        <row r="1093">
          <cell r="F1093">
            <v>163657</v>
          </cell>
        </row>
        <row r="1094">
          <cell r="F1094">
            <v>163657</v>
          </cell>
        </row>
        <row r="1095">
          <cell r="F1095">
            <v>163657</v>
          </cell>
        </row>
        <row r="1096">
          <cell r="F1096">
            <v>163657</v>
          </cell>
        </row>
        <row r="1097">
          <cell r="F1097">
            <v>2136650</v>
          </cell>
        </row>
        <row r="1098">
          <cell r="F1098">
            <v>2136650</v>
          </cell>
        </row>
        <row r="1099">
          <cell r="F1099">
            <v>2136650</v>
          </cell>
        </row>
        <row r="1100">
          <cell r="F1100">
            <v>7650</v>
          </cell>
        </row>
        <row r="1101">
          <cell r="F1101">
            <v>2129000</v>
          </cell>
        </row>
        <row r="1102">
          <cell r="F1102">
            <v>40000</v>
          </cell>
        </row>
        <row r="1103">
          <cell r="F1103">
            <v>40000</v>
          </cell>
        </row>
        <row r="1104">
          <cell r="F1104">
            <v>40000</v>
          </cell>
        </row>
        <row r="1105">
          <cell r="F1105">
            <v>40000</v>
          </cell>
        </row>
        <row r="1106">
          <cell r="F1106">
            <v>42000</v>
          </cell>
        </row>
        <row r="1107">
          <cell r="F1107">
            <v>42000</v>
          </cell>
        </row>
        <row r="1108">
          <cell r="F1108">
            <v>42000</v>
          </cell>
        </row>
        <row r="1109">
          <cell r="F1109">
            <v>42000</v>
          </cell>
        </row>
        <row r="1110">
          <cell r="F1110">
            <v>879835</v>
          </cell>
        </row>
        <row r="1111">
          <cell r="F1111">
            <v>879835</v>
          </cell>
        </row>
        <row r="1112">
          <cell r="F1112">
            <v>879835</v>
          </cell>
        </row>
        <row r="1113">
          <cell r="F1113">
            <v>879835</v>
          </cell>
        </row>
        <row r="1114">
          <cell r="F1114">
            <v>6151040</v>
          </cell>
        </row>
        <row r="1115">
          <cell r="F1115">
            <v>6151040</v>
          </cell>
        </row>
        <row r="1116">
          <cell r="F1116">
            <v>6151040</v>
          </cell>
        </row>
        <row r="1117">
          <cell r="F1117">
            <v>6151040</v>
          </cell>
        </row>
        <row r="1118">
          <cell r="F1118">
            <v>1429800</v>
          </cell>
        </row>
        <row r="1119">
          <cell r="F1119">
            <v>881193</v>
          </cell>
        </row>
        <row r="1120">
          <cell r="F1120">
            <v>881193</v>
          </cell>
        </row>
        <row r="1121">
          <cell r="F1121">
            <v>676800</v>
          </cell>
        </row>
        <row r="1122">
          <cell r="F1122">
            <v>204393</v>
          </cell>
        </row>
        <row r="1123">
          <cell r="F1123">
            <v>548607</v>
          </cell>
        </row>
        <row r="1124">
          <cell r="F1124">
            <v>548607</v>
          </cell>
        </row>
        <row r="1125">
          <cell r="F1125">
            <v>548607</v>
          </cell>
        </row>
        <row r="1126">
          <cell r="F1126">
            <v>3870201</v>
          </cell>
        </row>
        <row r="1127">
          <cell r="F1127">
            <v>2402551</v>
          </cell>
        </row>
        <row r="1128">
          <cell r="F1128">
            <v>2402551</v>
          </cell>
        </row>
        <row r="1129">
          <cell r="F1129">
            <v>1838380</v>
          </cell>
        </row>
        <row r="1130">
          <cell r="F1130">
            <v>12000</v>
          </cell>
        </row>
        <row r="1131">
          <cell r="F1131">
            <v>552171</v>
          </cell>
        </row>
        <row r="1132">
          <cell r="F1132">
            <v>1467650</v>
          </cell>
        </row>
        <row r="1133">
          <cell r="F1133">
            <v>1467650</v>
          </cell>
        </row>
        <row r="1134">
          <cell r="F1134">
            <v>1467650</v>
          </cell>
        </row>
        <row r="1135">
          <cell r="F1135">
            <v>282524</v>
          </cell>
        </row>
        <row r="1136">
          <cell r="F1136">
            <v>282524</v>
          </cell>
        </row>
        <row r="1137">
          <cell r="F1137">
            <v>282524</v>
          </cell>
        </row>
        <row r="1138">
          <cell r="F1138">
            <v>216993</v>
          </cell>
        </row>
        <row r="1139">
          <cell r="F1139">
            <v>65531</v>
          </cell>
        </row>
        <row r="1140">
          <cell r="F1140">
            <v>40000</v>
          </cell>
        </row>
        <row r="1141">
          <cell r="F1141">
            <v>40000</v>
          </cell>
        </row>
        <row r="1142">
          <cell r="F1142">
            <v>40000</v>
          </cell>
        </row>
        <row r="1143">
          <cell r="F1143">
            <v>40000</v>
          </cell>
        </row>
        <row r="1144">
          <cell r="F1144">
            <v>528515</v>
          </cell>
        </row>
        <row r="1145">
          <cell r="F1145">
            <v>528515</v>
          </cell>
        </row>
        <row r="1146">
          <cell r="F1146">
            <v>528515</v>
          </cell>
        </row>
        <row r="1147">
          <cell r="F1147">
            <v>528515</v>
          </cell>
        </row>
        <row r="1148">
          <cell r="F1148">
            <v>116707428</v>
          </cell>
        </row>
        <row r="1149">
          <cell r="F1149">
            <v>22599378</v>
          </cell>
        </row>
        <row r="1150">
          <cell r="F1150">
            <v>20196878</v>
          </cell>
        </row>
        <row r="1151">
          <cell r="F1151">
            <v>20196878</v>
          </cell>
        </row>
        <row r="1152">
          <cell r="F1152">
            <v>20196878</v>
          </cell>
        </row>
        <row r="1153">
          <cell r="F1153">
            <v>15857762</v>
          </cell>
        </row>
        <row r="1154">
          <cell r="F1154">
            <v>14124968</v>
          </cell>
        </row>
        <row r="1155">
          <cell r="F1155">
            <v>14124968</v>
          </cell>
        </row>
        <row r="1156">
          <cell r="F1156">
            <v>10758209</v>
          </cell>
        </row>
        <row r="1157">
          <cell r="F1157">
            <v>105700</v>
          </cell>
        </row>
        <row r="1158">
          <cell r="F1158">
            <v>3261059</v>
          </cell>
        </row>
        <row r="1159">
          <cell r="F1159">
            <v>1720294</v>
          </cell>
        </row>
        <row r="1160">
          <cell r="F1160">
            <v>1720294</v>
          </cell>
        </row>
        <row r="1161">
          <cell r="F1161">
            <v>1720294</v>
          </cell>
        </row>
        <row r="1162">
          <cell r="F1162">
            <v>12500</v>
          </cell>
        </row>
        <row r="1163">
          <cell r="F1163">
            <v>12500</v>
          </cell>
        </row>
        <row r="1164">
          <cell r="F1164">
            <v>12500</v>
          </cell>
        </row>
        <row r="1165">
          <cell r="F1165">
            <v>704000</v>
          </cell>
        </row>
        <row r="1166">
          <cell r="F1166">
            <v>704000</v>
          </cell>
        </row>
        <row r="1167">
          <cell r="F1167">
            <v>704000</v>
          </cell>
        </row>
        <row r="1168">
          <cell r="F1168">
            <v>540707</v>
          </cell>
        </row>
        <row r="1169">
          <cell r="F1169">
            <v>163293</v>
          </cell>
        </row>
        <row r="1170">
          <cell r="F1170">
            <v>361140</v>
          </cell>
        </row>
        <row r="1171">
          <cell r="F1171">
            <v>361140</v>
          </cell>
        </row>
        <row r="1172">
          <cell r="F1172">
            <v>361140</v>
          </cell>
        </row>
        <row r="1173">
          <cell r="F1173">
            <v>361140</v>
          </cell>
        </row>
        <row r="1174">
          <cell r="F1174">
            <v>1682095</v>
          </cell>
        </row>
        <row r="1175">
          <cell r="F1175">
            <v>1682095</v>
          </cell>
        </row>
        <row r="1176">
          <cell r="F1176">
            <v>1682095</v>
          </cell>
        </row>
        <row r="1177">
          <cell r="F1177">
            <v>1291932</v>
          </cell>
        </row>
        <row r="1178">
          <cell r="F1178">
            <v>390163</v>
          </cell>
        </row>
        <row r="1179">
          <cell r="F1179">
            <v>657685</v>
          </cell>
        </row>
        <row r="1180">
          <cell r="F1180">
            <v>657685</v>
          </cell>
        </row>
        <row r="1181">
          <cell r="F1181">
            <v>657685</v>
          </cell>
        </row>
        <row r="1182">
          <cell r="F1182">
            <v>13710</v>
          </cell>
        </row>
        <row r="1183">
          <cell r="F1183">
            <v>643975</v>
          </cell>
        </row>
        <row r="1184">
          <cell r="F1184">
            <v>5525</v>
          </cell>
        </row>
        <row r="1185">
          <cell r="F1185">
            <v>5525</v>
          </cell>
        </row>
        <row r="1186">
          <cell r="F1186">
            <v>5525</v>
          </cell>
        </row>
        <row r="1187">
          <cell r="F1187">
            <v>5525</v>
          </cell>
        </row>
        <row r="1188">
          <cell r="F1188">
            <v>225348</v>
          </cell>
        </row>
        <row r="1189">
          <cell r="F1189">
            <v>225348</v>
          </cell>
        </row>
        <row r="1190">
          <cell r="F1190">
            <v>225348</v>
          </cell>
        </row>
        <row r="1191">
          <cell r="F1191">
            <v>225348</v>
          </cell>
        </row>
        <row r="1192">
          <cell r="F1192">
            <v>680323</v>
          </cell>
        </row>
        <row r="1193">
          <cell r="F1193">
            <v>680323</v>
          </cell>
        </row>
        <row r="1194">
          <cell r="F1194">
            <v>680323</v>
          </cell>
        </row>
        <row r="1195">
          <cell r="F1195">
            <v>522522</v>
          </cell>
        </row>
        <row r="1196">
          <cell r="F1196">
            <v>157801</v>
          </cell>
        </row>
        <row r="1197">
          <cell r="F1197">
            <v>23000</v>
          </cell>
        </row>
        <row r="1198">
          <cell r="F1198">
            <v>23000</v>
          </cell>
        </row>
        <row r="1199">
          <cell r="F1199">
            <v>23000</v>
          </cell>
        </row>
        <row r="1200">
          <cell r="F1200">
            <v>23000</v>
          </cell>
        </row>
        <row r="1201">
          <cell r="F1201">
            <v>2000000</v>
          </cell>
        </row>
        <row r="1202">
          <cell r="F1202">
            <v>2000000</v>
          </cell>
        </row>
        <row r="1203">
          <cell r="F1203">
            <v>2000000</v>
          </cell>
        </row>
        <row r="1204">
          <cell r="F1204">
            <v>2000000</v>
          </cell>
        </row>
        <row r="1205">
          <cell r="F1205">
            <v>2000000</v>
          </cell>
        </row>
        <row r="1206">
          <cell r="F1206">
            <v>2000000</v>
          </cell>
        </row>
        <row r="1207">
          <cell r="F1207">
            <v>402500</v>
          </cell>
        </row>
        <row r="1208">
          <cell r="F1208">
            <v>302500</v>
          </cell>
        </row>
        <row r="1209">
          <cell r="F1209">
            <v>302500</v>
          </cell>
        </row>
        <row r="1210">
          <cell r="F1210">
            <v>302500</v>
          </cell>
        </row>
        <row r="1211">
          <cell r="F1211">
            <v>302500</v>
          </cell>
        </row>
        <row r="1212">
          <cell r="F1212">
            <v>302500</v>
          </cell>
        </row>
        <row r="1213">
          <cell r="F1213">
            <v>100000</v>
          </cell>
        </row>
        <row r="1214">
          <cell r="F1214">
            <v>100000</v>
          </cell>
        </row>
        <row r="1215">
          <cell r="F1215">
            <v>100000</v>
          </cell>
        </row>
        <row r="1216">
          <cell r="F1216">
            <v>100000</v>
          </cell>
        </row>
        <row r="1217">
          <cell r="F1217">
            <v>100000</v>
          </cell>
        </row>
        <row r="1218">
          <cell r="F1218">
            <v>100000</v>
          </cell>
        </row>
        <row r="1219">
          <cell r="F1219">
            <v>5768500</v>
          </cell>
        </row>
        <row r="1220">
          <cell r="F1220">
            <v>5768500</v>
          </cell>
        </row>
        <row r="1221">
          <cell r="F1221">
            <v>5768500</v>
          </cell>
        </row>
        <row r="1222">
          <cell r="F1222">
            <v>5768500</v>
          </cell>
        </row>
        <row r="1223">
          <cell r="F1223">
            <v>5768500</v>
          </cell>
        </row>
        <row r="1224">
          <cell r="F1224">
            <v>5768500</v>
          </cell>
        </row>
        <row r="1225">
          <cell r="F1225">
            <v>5768500</v>
          </cell>
        </row>
        <row r="1226">
          <cell r="F1226">
            <v>4874750</v>
          </cell>
        </row>
        <row r="1227">
          <cell r="F1227">
            <v>4874750</v>
          </cell>
        </row>
        <row r="1228">
          <cell r="F1228">
            <v>4874750</v>
          </cell>
        </row>
        <row r="1229">
          <cell r="F1229">
            <v>4874750</v>
          </cell>
        </row>
        <row r="1230">
          <cell r="F1230">
            <v>4874750</v>
          </cell>
        </row>
        <row r="1231">
          <cell r="F1231">
            <v>4874750</v>
          </cell>
        </row>
        <row r="1232">
          <cell r="F1232">
            <v>4874750</v>
          </cell>
        </row>
        <row r="1233">
          <cell r="F1233">
            <v>2500000</v>
          </cell>
        </row>
        <row r="1234">
          <cell r="F1234">
            <v>2500000</v>
          </cell>
        </row>
        <row r="1235">
          <cell r="F1235">
            <v>2500000</v>
          </cell>
        </row>
        <row r="1236">
          <cell r="F1236">
            <v>2500000</v>
          </cell>
        </row>
        <row r="1237">
          <cell r="F1237">
            <v>2500000</v>
          </cell>
        </row>
        <row r="1238">
          <cell r="F1238">
            <v>2500000</v>
          </cell>
        </row>
        <row r="1239">
          <cell r="F1239">
            <v>2500000</v>
          </cell>
        </row>
        <row r="1240">
          <cell r="F1240">
            <v>80964800</v>
          </cell>
        </row>
        <row r="1241">
          <cell r="F1241">
            <v>62824800</v>
          </cell>
        </row>
        <row r="1242">
          <cell r="F1242">
            <v>62824800</v>
          </cell>
        </row>
        <row r="1243">
          <cell r="F1243">
            <v>62824800</v>
          </cell>
        </row>
        <row r="1244">
          <cell r="F1244">
            <v>37664800</v>
          </cell>
        </row>
        <row r="1245">
          <cell r="F1245">
            <v>37664800</v>
          </cell>
        </row>
        <row r="1246">
          <cell r="F1246">
            <v>37664800</v>
          </cell>
        </row>
        <row r="1247">
          <cell r="F1247">
            <v>37664800</v>
          </cell>
        </row>
        <row r="1248">
          <cell r="F1248">
            <v>25160000</v>
          </cell>
        </row>
        <row r="1249">
          <cell r="F1249">
            <v>25160000</v>
          </cell>
        </row>
        <row r="1250">
          <cell r="F1250">
            <v>25160000</v>
          </cell>
        </row>
        <row r="1251">
          <cell r="F1251">
            <v>25160000</v>
          </cell>
        </row>
        <row r="1252">
          <cell r="F1252">
            <v>18140000</v>
          </cell>
        </row>
        <row r="1253">
          <cell r="F1253">
            <v>18140000</v>
          </cell>
        </row>
        <row r="1254">
          <cell r="F1254">
            <v>18140000</v>
          </cell>
        </row>
        <row r="1255">
          <cell r="F1255">
            <v>18140000</v>
          </cell>
        </row>
        <row r="1256">
          <cell r="F1256">
            <v>18140000</v>
          </cell>
        </row>
        <row r="1257">
          <cell r="F1257">
            <v>18140000</v>
          </cell>
        </row>
        <row r="1258">
          <cell r="F1258">
            <v>30000000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Лист2"/>
  <dimension ref="A1:J20"/>
  <sheetViews>
    <sheetView topLeftCell="A2" workbookViewId="0">
      <selection activeCell="L9" sqref="L9"/>
    </sheetView>
  </sheetViews>
  <sheetFormatPr defaultRowHeight="46.5" customHeight="1"/>
  <cols>
    <col min="1" max="1" width="28.5703125" style="52" customWidth="1"/>
    <col min="2" max="2" width="54.28515625" style="52" customWidth="1"/>
    <col min="3" max="3" width="17.7109375" style="52" customWidth="1"/>
    <col min="4" max="4" width="18" style="52" bestFit="1" customWidth="1"/>
    <col min="5" max="5" width="17.5703125" style="52" customWidth="1"/>
    <col min="6" max="16384" width="9.140625" style="52"/>
  </cols>
  <sheetData>
    <row r="1" spans="1:10" ht="65.25" hidden="1" customHeight="1">
      <c r="A1" s="468" t="str">
        <f>"Приложение №"&amp;Н2деф&amp;"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row>
    <row r="2" spans="1:10" ht="46.5" customHeight="1">
      <c r="A2" s="468" t="str">
        <f>"Приложение "&amp;Н1деф&amp;" к решению
Богучанского районного Совета депутатов
от "&amp;Р1дата&amp;" года №"&amp;Р1номер</f>
        <v>Приложение 1 к решению
Богучанского районного Совета депутатов
от  года №</v>
      </c>
      <c r="B2" s="468"/>
      <c r="C2" s="468"/>
      <c r="D2" s="468"/>
      <c r="E2" s="468"/>
    </row>
    <row r="3" spans="1:10" ht="46.5" customHeight="1">
      <c r="A3" s="467" t="str">
        <f>"Источники внутреннего финансирования дефицита районного бюджета на "&amp;год&amp;" год и плановый период "&amp;ПлПер&amp;" годов"</f>
        <v>Источники внутреннего финансирования дефицита районного бюджета на 2024 год и плановый период 2025-2026 годов</v>
      </c>
      <c r="B3" s="467"/>
      <c r="C3" s="467"/>
      <c r="D3" s="467"/>
      <c r="E3" s="467"/>
    </row>
    <row r="4" spans="1:10" ht="46.5" customHeight="1">
      <c r="B4" s="105"/>
      <c r="C4" s="105"/>
      <c r="E4" s="233" t="s">
        <v>69</v>
      </c>
    </row>
    <row r="5" spans="1:10" ht="46.5" customHeight="1">
      <c r="A5" s="388" t="s">
        <v>113</v>
      </c>
      <c r="B5" s="388" t="s">
        <v>114</v>
      </c>
      <c r="C5" s="75" t="s">
        <v>1997</v>
      </c>
      <c r="D5" s="75" t="s">
        <v>2085</v>
      </c>
      <c r="E5" s="75" t="s">
        <v>2079</v>
      </c>
    </row>
    <row r="6" spans="1:10" ht="28.5">
      <c r="A6" s="45" t="s">
        <v>115</v>
      </c>
      <c r="B6" s="16" t="s">
        <v>116</v>
      </c>
      <c r="C6" s="76">
        <f>SUM(C7+C12)</f>
        <v>7375425</v>
      </c>
      <c r="D6" s="76">
        <f>SUM(D7+D12)</f>
        <v>-53050000</v>
      </c>
      <c r="E6" s="76">
        <f>SUM(E7+E12)</f>
        <v>0</v>
      </c>
    </row>
    <row r="7" spans="1:10" ht="28.5">
      <c r="A7" s="142" t="s">
        <v>437</v>
      </c>
      <c r="B7" s="16" t="s">
        <v>117</v>
      </c>
      <c r="C7" s="76">
        <f>C8-C10</f>
        <v>0</v>
      </c>
      <c r="D7" s="76">
        <f>D8-D10</f>
        <v>-53050000</v>
      </c>
      <c r="E7" s="76">
        <f>E8-E10</f>
        <v>0</v>
      </c>
    </row>
    <row r="8" spans="1:10" ht="42.75">
      <c r="A8" s="45" t="s">
        <v>118</v>
      </c>
      <c r="B8" s="16" t="s">
        <v>119</v>
      </c>
      <c r="C8" s="76">
        <f>C9</f>
        <v>73050000</v>
      </c>
      <c r="D8" s="76">
        <f>D9</f>
        <v>20000000</v>
      </c>
      <c r="E8" s="76">
        <f>E9</f>
        <v>20000000</v>
      </c>
      <c r="J8" s="52" t="s">
        <v>1799</v>
      </c>
    </row>
    <row r="9" spans="1:10" ht="57">
      <c r="A9" s="45" t="s">
        <v>1116</v>
      </c>
      <c r="B9" s="16" t="s">
        <v>172</v>
      </c>
      <c r="C9" s="76">
        <f>36200000+7150000+9100000+1500000+19100000</f>
        <v>73050000</v>
      </c>
      <c r="D9" s="76">
        <v>20000000</v>
      </c>
      <c r="E9" s="76">
        <v>20000000</v>
      </c>
    </row>
    <row r="10" spans="1:10" ht="42.75">
      <c r="A10" s="45" t="s">
        <v>173</v>
      </c>
      <c r="B10" s="16" t="s">
        <v>174</v>
      </c>
      <c r="C10" s="76">
        <f>C11</f>
        <v>73050000</v>
      </c>
      <c r="D10" s="76">
        <f>D11</f>
        <v>73050000</v>
      </c>
      <c r="E10" s="76">
        <f>E11</f>
        <v>20000000</v>
      </c>
    </row>
    <row r="11" spans="1:10" ht="57">
      <c r="A11" s="45" t="s">
        <v>1117</v>
      </c>
      <c r="B11" s="16" t="s">
        <v>36</v>
      </c>
      <c r="C11" s="76">
        <v>73050000</v>
      </c>
      <c r="D11" s="76">
        <f>36200000+7150000+9100000+1500000+19100000</f>
        <v>73050000</v>
      </c>
      <c r="E11" s="76">
        <v>20000000</v>
      </c>
    </row>
    <row r="12" spans="1:10" ht="28.5">
      <c r="A12" s="45" t="s">
        <v>175</v>
      </c>
      <c r="B12" s="16" t="s">
        <v>146</v>
      </c>
      <c r="C12" s="76">
        <f>-C13+C17</f>
        <v>7375425</v>
      </c>
      <c r="D12" s="76">
        <f>-D13+D17</f>
        <v>0</v>
      </c>
      <c r="E12" s="76">
        <f>-E13+E17</f>
        <v>0</v>
      </c>
    </row>
    <row r="13" spans="1:10" ht="14.25">
      <c r="A13" s="45" t="s">
        <v>147</v>
      </c>
      <c r="B13" s="16" t="s">
        <v>93</v>
      </c>
      <c r="C13" s="76">
        <f>C14</f>
        <v>3482429272</v>
      </c>
      <c r="D13" s="76">
        <f t="shared" ref="D13:E15" si="0">D14</f>
        <v>2892317530</v>
      </c>
      <c r="E13" s="76">
        <f t="shared" si="0"/>
        <v>2823417077</v>
      </c>
    </row>
    <row r="14" spans="1:10" ht="14.25">
      <c r="A14" s="45" t="s">
        <v>148</v>
      </c>
      <c r="B14" s="16" t="s">
        <v>94</v>
      </c>
      <c r="C14" s="77">
        <f>C15</f>
        <v>3482429272</v>
      </c>
      <c r="D14" s="77">
        <f t="shared" si="0"/>
        <v>2892317530</v>
      </c>
      <c r="E14" s="77">
        <f t="shared" si="0"/>
        <v>2823417077</v>
      </c>
    </row>
    <row r="15" spans="1:10" ht="28.5">
      <c r="A15" s="45" t="s">
        <v>149</v>
      </c>
      <c r="B15" s="16" t="s">
        <v>189</v>
      </c>
      <c r="C15" s="76">
        <f>C16</f>
        <v>3482429272</v>
      </c>
      <c r="D15" s="76">
        <f t="shared" si="0"/>
        <v>2892317530</v>
      </c>
      <c r="E15" s="76">
        <f t="shared" si="0"/>
        <v>2823417077</v>
      </c>
    </row>
    <row r="16" spans="1:10" ht="28.5">
      <c r="A16" s="45" t="s">
        <v>190</v>
      </c>
      <c r="B16" s="16" t="s">
        <v>153</v>
      </c>
      <c r="C16" s="76">
        <f>'Дох '!I296+C8</f>
        <v>3482429272</v>
      </c>
      <c r="D16" s="76">
        <f>'Дох '!J296+D8</f>
        <v>2892317530</v>
      </c>
      <c r="E16" s="76">
        <f>'Дох '!K296+E8</f>
        <v>2823417077</v>
      </c>
    </row>
    <row r="17" spans="1:5" ht="14.25">
      <c r="A17" s="45" t="s">
        <v>154</v>
      </c>
      <c r="B17" s="16" t="s">
        <v>95</v>
      </c>
      <c r="C17" s="76">
        <f>C18</f>
        <v>3489804697</v>
      </c>
      <c r="D17" s="76">
        <f t="shared" ref="D17:E19" si="1">D18</f>
        <v>2892317530</v>
      </c>
      <c r="E17" s="76">
        <f t="shared" si="1"/>
        <v>2823417077</v>
      </c>
    </row>
    <row r="18" spans="1:5" ht="14.25">
      <c r="A18" s="16" t="s">
        <v>155</v>
      </c>
      <c r="B18" s="16" t="s">
        <v>96</v>
      </c>
      <c r="C18" s="78">
        <f>C19</f>
        <v>3489804697</v>
      </c>
      <c r="D18" s="78">
        <f t="shared" si="1"/>
        <v>2892317530</v>
      </c>
      <c r="E18" s="78">
        <f t="shared" si="1"/>
        <v>2823417077</v>
      </c>
    </row>
    <row r="19" spans="1:5" ht="28.5">
      <c r="A19" s="16" t="s">
        <v>156</v>
      </c>
      <c r="B19" s="16" t="s">
        <v>157</v>
      </c>
      <c r="C19" s="78">
        <f>C20</f>
        <v>3489804697</v>
      </c>
      <c r="D19" s="78">
        <f t="shared" si="1"/>
        <v>2892317530</v>
      </c>
      <c r="E19" s="78">
        <f t="shared" si="1"/>
        <v>2823417077</v>
      </c>
    </row>
    <row r="20" spans="1:5" ht="28.5">
      <c r="A20" s="45" t="s">
        <v>158</v>
      </c>
      <c r="B20" s="16" t="s">
        <v>159</v>
      </c>
      <c r="C20" s="76">
        <f>Вед24!F7+C10</f>
        <v>3489804697</v>
      </c>
      <c r="D20" s="76">
        <f>'вед 25-26'!F7+D10</f>
        <v>2892317530</v>
      </c>
      <c r="E20" s="76">
        <f>'вед 25-26'!G7+E10</f>
        <v>2823417077</v>
      </c>
    </row>
  </sheetData>
  <mergeCells count="3">
    <mergeCell ref="A3:E3"/>
    <mergeCell ref="A2:E2"/>
    <mergeCell ref="A1:E1"/>
  </mergeCells>
  <phoneticPr fontId="3" type="noConversion"/>
  <pageMargins left="0.98425196850393704" right="0.23622047244094491" top="0.74803149606299213" bottom="0.74803149606299213" header="0.31496062992125984" footer="0.31496062992125984"/>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F1291"/>
  <sheetViews>
    <sheetView topLeftCell="A2" zoomScaleNormal="100" workbookViewId="0">
      <selection activeCell="E5" sqref="E5:E6"/>
    </sheetView>
  </sheetViews>
  <sheetFormatPr defaultRowHeight="12.75"/>
  <cols>
    <col min="1" max="1" width="55.85546875" style="3" customWidth="1"/>
    <col min="2" max="2" width="12.85546875" style="121" customWidth="1"/>
    <col min="3" max="3" width="6.42578125" style="3" customWidth="1"/>
    <col min="4" max="4" width="7.140625" style="3" customWidth="1"/>
    <col min="5" max="5" width="18" style="19" customWidth="1"/>
    <col min="6" max="16384" width="9.140625" style="3"/>
  </cols>
  <sheetData>
    <row r="1" spans="1:5" ht="42.75" hidden="1" customHeight="1">
      <c r="A1" s="468" t="str">
        <f>"Приложение №"&amp;Н2цср&amp;"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row>
    <row r="2" spans="1:5" ht="41.25" customHeight="1">
      <c r="A2" s="468" t="str">
        <f>"Приложение "&amp;Н1цср&amp;" к решению
Богучанского районного Совета депутатов
от "&amp;Р1дата&amp;" года №"&amp;Р1номер</f>
        <v>Приложение 7 к решению
Богучанского районного Совета депутатов
от  года №</v>
      </c>
      <c r="B2" s="468"/>
      <c r="C2" s="468"/>
      <c r="D2" s="468"/>
      <c r="E2" s="468"/>
    </row>
    <row r="3" spans="1:5" ht="79.5" customHeight="1">
      <c r="A3" s="467" t="str">
        <f>"Распределение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"&amp;год&amp;" год"</f>
        <v>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2024 год</v>
      </c>
      <c r="B3" s="467"/>
      <c r="C3" s="467"/>
      <c r="D3" s="467"/>
      <c r="E3" s="467"/>
    </row>
    <row r="4" spans="1:5">
      <c r="E4" s="8" t="s">
        <v>69</v>
      </c>
    </row>
    <row r="5" spans="1:5">
      <c r="A5" s="496" t="s">
        <v>1322</v>
      </c>
      <c r="B5" s="504" t="s">
        <v>176</v>
      </c>
      <c r="C5" s="507"/>
      <c r="D5" s="505"/>
      <c r="E5" s="496" t="str">
        <f>""&amp;год&amp;"год"</f>
        <v>2024год</v>
      </c>
    </row>
    <row r="6" spans="1:5" ht="51">
      <c r="A6" s="497"/>
      <c r="B6" s="122" t="s">
        <v>1320</v>
      </c>
      <c r="C6" s="250" t="s">
        <v>1321</v>
      </c>
      <c r="D6" s="250" t="s">
        <v>1324</v>
      </c>
      <c r="E6" s="497"/>
    </row>
    <row r="7" spans="1:5" s="11" customFormat="1">
      <c r="A7" s="241" t="s">
        <v>634</v>
      </c>
      <c r="B7" s="242" t="s">
        <v>1166</v>
      </c>
      <c r="C7" s="242" t="s">
        <v>1166</v>
      </c>
      <c r="D7" s="242" t="s">
        <v>1166</v>
      </c>
      <c r="E7" s="243">
        <v>3416754697</v>
      </c>
    </row>
    <row r="8" spans="1:5" ht="25.5">
      <c r="A8" s="241" t="s">
        <v>439</v>
      </c>
      <c r="B8" s="242" t="s">
        <v>967</v>
      </c>
      <c r="C8" s="242" t="s">
        <v>1166</v>
      </c>
      <c r="D8" s="242" t="s">
        <v>1166</v>
      </c>
      <c r="E8" s="243">
        <v>1720877100</v>
      </c>
    </row>
    <row r="9" spans="1:5" ht="25.5">
      <c r="A9" s="241" t="s">
        <v>440</v>
      </c>
      <c r="B9" s="242" t="s">
        <v>968</v>
      </c>
      <c r="C9" s="242" t="s">
        <v>1166</v>
      </c>
      <c r="D9" s="242" t="s">
        <v>1166</v>
      </c>
      <c r="E9" s="243">
        <v>1606885972</v>
      </c>
    </row>
    <row r="10" spans="1:5" ht="102">
      <c r="A10" s="241" t="s">
        <v>407</v>
      </c>
      <c r="B10" s="242" t="s">
        <v>739</v>
      </c>
      <c r="C10" s="242" t="s">
        <v>1166</v>
      </c>
      <c r="D10" s="242" t="s">
        <v>1166</v>
      </c>
      <c r="E10" s="243">
        <v>57900565</v>
      </c>
    </row>
    <row r="11" spans="1:5" ht="51">
      <c r="A11" s="241" t="s">
        <v>1305</v>
      </c>
      <c r="B11" s="242" t="s">
        <v>739</v>
      </c>
      <c r="C11" s="242" t="s">
        <v>271</v>
      </c>
      <c r="D11" s="242" t="s">
        <v>1166</v>
      </c>
      <c r="E11" s="243">
        <v>41286792</v>
      </c>
    </row>
    <row r="12" spans="1:5">
      <c r="A12" s="241" t="s">
        <v>1182</v>
      </c>
      <c r="B12" s="242" t="s">
        <v>739</v>
      </c>
      <c r="C12" s="242" t="s">
        <v>133</v>
      </c>
      <c r="D12" s="242" t="s">
        <v>1166</v>
      </c>
      <c r="E12" s="243">
        <v>41286792</v>
      </c>
    </row>
    <row r="13" spans="1:5">
      <c r="A13" s="241" t="s">
        <v>139</v>
      </c>
      <c r="B13" s="242" t="s">
        <v>739</v>
      </c>
      <c r="C13" s="242" t="s">
        <v>133</v>
      </c>
      <c r="D13" s="242" t="s">
        <v>1134</v>
      </c>
      <c r="E13" s="243">
        <v>41286792</v>
      </c>
    </row>
    <row r="14" spans="1:5">
      <c r="A14" s="241" t="s">
        <v>151</v>
      </c>
      <c r="B14" s="242" t="s">
        <v>739</v>
      </c>
      <c r="C14" s="242" t="s">
        <v>133</v>
      </c>
      <c r="D14" s="242" t="s">
        <v>405</v>
      </c>
      <c r="E14" s="243">
        <v>41286792</v>
      </c>
    </row>
    <row r="15" spans="1:5" ht="25.5">
      <c r="A15" s="241" t="s">
        <v>1306</v>
      </c>
      <c r="B15" s="242" t="s">
        <v>739</v>
      </c>
      <c r="C15" s="242" t="s">
        <v>1307</v>
      </c>
      <c r="D15" s="242" t="s">
        <v>1166</v>
      </c>
      <c r="E15" s="243">
        <v>16553773</v>
      </c>
    </row>
    <row r="16" spans="1:5" ht="25.5">
      <c r="A16" s="241" t="s">
        <v>1188</v>
      </c>
      <c r="B16" s="242" t="s">
        <v>739</v>
      </c>
      <c r="C16" s="242" t="s">
        <v>1189</v>
      </c>
      <c r="D16" s="242" t="s">
        <v>1166</v>
      </c>
      <c r="E16" s="243">
        <v>16553773</v>
      </c>
    </row>
    <row r="17" spans="1:5">
      <c r="A17" s="241" t="s">
        <v>139</v>
      </c>
      <c r="B17" s="242" t="s">
        <v>739</v>
      </c>
      <c r="C17" s="242" t="s">
        <v>1189</v>
      </c>
      <c r="D17" s="242" t="s">
        <v>1134</v>
      </c>
      <c r="E17" s="243">
        <v>16553773</v>
      </c>
    </row>
    <row r="18" spans="1:5">
      <c r="A18" s="241" t="s">
        <v>151</v>
      </c>
      <c r="B18" s="242" t="s">
        <v>739</v>
      </c>
      <c r="C18" s="242" t="s">
        <v>1189</v>
      </c>
      <c r="D18" s="242" t="s">
        <v>405</v>
      </c>
      <c r="E18" s="243">
        <v>16553773</v>
      </c>
    </row>
    <row r="19" spans="1:5">
      <c r="A19" s="241" t="s">
        <v>1308</v>
      </c>
      <c r="B19" s="242" t="s">
        <v>739</v>
      </c>
      <c r="C19" s="242" t="s">
        <v>1309</v>
      </c>
      <c r="D19" s="242" t="s">
        <v>1166</v>
      </c>
      <c r="E19" s="243">
        <v>60000</v>
      </c>
    </row>
    <row r="20" spans="1:5">
      <c r="A20" s="241" t="s">
        <v>1193</v>
      </c>
      <c r="B20" s="242" t="s">
        <v>739</v>
      </c>
      <c r="C20" s="242" t="s">
        <v>1194</v>
      </c>
      <c r="D20" s="242" t="s">
        <v>1166</v>
      </c>
      <c r="E20" s="243">
        <v>60000</v>
      </c>
    </row>
    <row r="21" spans="1:5">
      <c r="A21" s="241" t="s">
        <v>139</v>
      </c>
      <c r="B21" s="242" t="s">
        <v>739</v>
      </c>
      <c r="C21" s="242" t="s">
        <v>1194</v>
      </c>
      <c r="D21" s="242" t="s">
        <v>1134</v>
      </c>
      <c r="E21" s="243">
        <v>60000</v>
      </c>
    </row>
    <row r="22" spans="1:5">
      <c r="A22" s="241" t="s">
        <v>151</v>
      </c>
      <c r="B22" s="242" t="s">
        <v>739</v>
      </c>
      <c r="C22" s="242" t="s">
        <v>1194</v>
      </c>
      <c r="D22" s="242" t="s">
        <v>405</v>
      </c>
      <c r="E22" s="243">
        <v>60000</v>
      </c>
    </row>
    <row r="23" spans="1:5" ht="102">
      <c r="A23" s="241" t="s">
        <v>410</v>
      </c>
      <c r="B23" s="242" t="s">
        <v>747</v>
      </c>
      <c r="C23" s="242" t="s">
        <v>1166</v>
      </c>
      <c r="D23" s="242" t="s">
        <v>1166</v>
      </c>
      <c r="E23" s="243">
        <v>83038955</v>
      </c>
    </row>
    <row r="24" spans="1:5" ht="51">
      <c r="A24" s="241" t="s">
        <v>1305</v>
      </c>
      <c r="B24" s="242" t="s">
        <v>747</v>
      </c>
      <c r="C24" s="242" t="s">
        <v>271</v>
      </c>
      <c r="D24" s="242" t="s">
        <v>1166</v>
      </c>
      <c r="E24" s="243">
        <v>53548003</v>
      </c>
    </row>
    <row r="25" spans="1:5">
      <c r="A25" s="241" t="s">
        <v>1182</v>
      </c>
      <c r="B25" s="242" t="s">
        <v>747</v>
      </c>
      <c r="C25" s="242" t="s">
        <v>133</v>
      </c>
      <c r="D25" s="242" t="s">
        <v>1166</v>
      </c>
      <c r="E25" s="243">
        <v>53548003</v>
      </c>
    </row>
    <row r="26" spans="1:5">
      <c r="A26" s="241" t="s">
        <v>139</v>
      </c>
      <c r="B26" s="242" t="s">
        <v>747</v>
      </c>
      <c r="C26" s="242" t="s">
        <v>133</v>
      </c>
      <c r="D26" s="242" t="s">
        <v>1134</v>
      </c>
      <c r="E26" s="243">
        <v>53548003</v>
      </c>
    </row>
    <row r="27" spans="1:5">
      <c r="A27" s="241" t="s">
        <v>152</v>
      </c>
      <c r="B27" s="242" t="s">
        <v>747</v>
      </c>
      <c r="C27" s="242" t="s">
        <v>133</v>
      </c>
      <c r="D27" s="242" t="s">
        <v>392</v>
      </c>
      <c r="E27" s="243">
        <v>53548003</v>
      </c>
    </row>
    <row r="28" spans="1:5" ht="25.5">
      <c r="A28" s="241" t="s">
        <v>1306</v>
      </c>
      <c r="B28" s="242" t="s">
        <v>747</v>
      </c>
      <c r="C28" s="242" t="s">
        <v>1307</v>
      </c>
      <c r="D28" s="242" t="s">
        <v>1166</v>
      </c>
      <c r="E28" s="243">
        <v>29446952</v>
      </c>
    </row>
    <row r="29" spans="1:5" ht="25.5">
      <c r="A29" s="241" t="s">
        <v>1188</v>
      </c>
      <c r="B29" s="242" t="s">
        <v>747</v>
      </c>
      <c r="C29" s="242" t="s">
        <v>1189</v>
      </c>
      <c r="D29" s="242" t="s">
        <v>1166</v>
      </c>
      <c r="E29" s="243">
        <v>29446952</v>
      </c>
    </row>
    <row r="30" spans="1:5">
      <c r="A30" s="241" t="s">
        <v>139</v>
      </c>
      <c r="B30" s="242" t="s">
        <v>747</v>
      </c>
      <c r="C30" s="242" t="s">
        <v>1189</v>
      </c>
      <c r="D30" s="242" t="s">
        <v>1134</v>
      </c>
      <c r="E30" s="243">
        <v>29446952</v>
      </c>
    </row>
    <row r="31" spans="1:5">
      <c r="A31" s="241" t="s">
        <v>152</v>
      </c>
      <c r="B31" s="242" t="s">
        <v>747</v>
      </c>
      <c r="C31" s="242" t="s">
        <v>1189</v>
      </c>
      <c r="D31" s="242" t="s">
        <v>392</v>
      </c>
      <c r="E31" s="243">
        <v>29446952</v>
      </c>
    </row>
    <row r="32" spans="1:5">
      <c r="A32" s="241" t="s">
        <v>1308</v>
      </c>
      <c r="B32" s="242" t="s">
        <v>747</v>
      </c>
      <c r="C32" s="242" t="s">
        <v>1309</v>
      </c>
      <c r="D32" s="242" t="s">
        <v>1166</v>
      </c>
      <c r="E32" s="243">
        <v>44000</v>
      </c>
    </row>
    <row r="33" spans="1:5">
      <c r="A33" s="241" t="s">
        <v>1193</v>
      </c>
      <c r="B33" s="242" t="s">
        <v>747</v>
      </c>
      <c r="C33" s="242" t="s">
        <v>1194</v>
      </c>
      <c r="D33" s="242" t="s">
        <v>1166</v>
      </c>
      <c r="E33" s="243">
        <v>44000</v>
      </c>
    </row>
    <row r="34" spans="1:5">
      <c r="A34" s="241" t="s">
        <v>139</v>
      </c>
      <c r="B34" s="242" t="s">
        <v>747</v>
      </c>
      <c r="C34" s="242" t="s">
        <v>1194</v>
      </c>
      <c r="D34" s="242" t="s">
        <v>1134</v>
      </c>
      <c r="E34" s="243">
        <v>44000</v>
      </c>
    </row>
    <row r="35" spans="1:5">
      <c r="A35" s="241" t="s">
        <v>152</v>
      </c>
      <c r="B35" s="242" t="s">
        <v>747</v>
      </c>
      <c r="C35" s="242" t="s">
        <v>1194</v>
      </c>
      <c r="D35" s="242" t="s">
        <v>392</v>
      </c>
      <c r="E35" s="243">
        <v>44000</v>
      </c>
    </row>
    <row r="36" spans="1:5" ht="102">
      <c r="A36" s="241" t="s">
        <v>411</v>
      </c>
      <c r="B36" s="242" t="s">
        <v>751</v>
      </c>
      <c r="C36" s="242" t="s">
        <v>1166</v>
      </c>
      <c r="D36" s="242" t="s">
        <v>1166</v>
      </c>
      <c r="E36" s="243">
        <v>4202200</v>
      </c>
    </row>
    <row r="37" spans="1:5" ht="25.5">
      <c r="A37" s="241" t="s">
        <v>1314</v>
      </c>
      <c r="B37" s="242" t="s">
        <v>751</v>
      </c>
      <c r="C37" s="242" t="s">
        <v>1315</v>
      </c>
      <c r="D37" s="242" t="s">
        <v>1166</v>
      </c>
      <c r="E37" s="243">
        <v>4202200</v>
      </c>
    </row>
    <row r="38" spans="1:5">
      <c r="A38" s="241" t="s">
        <v>1190</v>
      </c>
      <c r="B38" s="242" t="s">
        <v>751</v>
      </c>
      <c r="C38" s="242" t="s">
        <v>1191</v>
      </c>
      <c r="D38" s="242" t="s">
        <v>1166</v>
      </c>
      <c r="E38" s="243">
        <v>4202200</v>
      </c>
    </row>
    <row r="39" spans="1:5">
      <c r="A39" s="241" t="s">
        <v>139</v>
      </c>
      <c r="B39" s="242" t="s">
        <v>751</v>
      </c>
      <c r="C39" s="242" t="s">
        <v>1191</v>
      </c>
      <c r="D39" s="242" t="s">
        <v>1134</v>
      </c>
      <c r="E39" s="243">
        <v>1002200</v>
      </c>
    </row>
    <row r="40" spans="1:5">
      <c r="A40" s="241" t="s">
        <v>1073</v>
      </c>
      <c r="B40" s="242" t="s">
        <v>751</v>
      </c>
      <c r="C40" s="242" t="s">
        <v>1191</v>
      </c>
      <c r="D40" s="242" t="s">
        <v>1074</v>
      </c>
      <c r="E40" s="243">
        <v>1002200</v>
      </c>
    </row>
    <row r="41" spans="1:5">
      <c r="A41" s="241" t="s">
        <v>246</v>
      </c>
      <c r="B41" s="242" t="s">
        <v>751</v>
      </c>
      <c r="C41" s="242" t="s">
        <v>1191</v>
      </c>
      <c r="D41" s="242" t="s">
        <v>1136</v>
      </c>
      <c r="E41" s="243">
        <v>3200000</v>
      </c>
    </row>
    <row r="42" spans="1:5">
      <c r="A42" s="241" t="s">
        <v>2106</v>
      </c>
      <c r="B42" s="242" t="s">
        <v>751</v>
      </c>
      <c r="C42" s="242" t="s">
        <v>1191</v>
      </c>
      <c r="D42" s="242" t="s">
        <v>2121</v>
      </c>
      <c r="E42" s="243">
        <v>3200000</v>
      </c>
    </row>
    <row r="43" spans="1:5" ht="102">
      <c r="A43" s="241" t="s">
        <v>1718</v>
      </c>
      <c r="B43" s="242" t="s">
        <v>1719</v>
      </c>
      <c r="C43" s="242" t="s">
        <v>1166</v>
      </c>
      <c r="D43" s="242" t="s">
        <v>1166</v>
      </c>
      <c r="E43" s="243">
        <v>25242690</v>
      </c>
    </row>
    <row r="44" spans="1:5" ht="25.5">
      <c r="A44" s="241" t="s">
        <v>1314</v>
      </c>
      <c r="B44" s="242" t="s">
        <v>1719</v>
      </c>
      <c r="C44" s="242" t="s">
        <v>1315</v>
      </c>
      <c r="D44" s="242" t="s">
        <v>1166</v>
      </c>
      <c r="E44" s="243">
        <v>25242690</v>
      </c>
    </row>
    <row r="45" spans="1:5">
      <c r="A45" s="241" t="s">
        <v>1190</v>
      </c>
      <c r="B45" s="242" t="s">
        <v>1719</v>
      </c>
      <c r="C45" s="242" t="s">
        <v>1191</v>
      </c>
      <c r="D45" s="242" t="s">
        <v>1166</v>
      </c>
      <c r="E45" s="243">
        <v>25242690</v>
      </c>
    </row>
    <row r="46" spans="1:5">
      <c r="A46" s="241" t="s">
        <v>139</v>
      </c>
      <c r="B46" s="242" t="s">
        <v>1719</v>
      </c>
      <c r="C46" s="242" t="s">
        <v>1191</v>
      </c>
      <c r="D46" s="242" t="s">
        <v>1134</v>
      </c>
      <c r="E46" s="243">
        <v>7219490</v>
      </c>
    </row>
    <row r="47" spans="1:5">
      <c r="A47" s="241" t="s">
        <v>1073</v>
      </c>
      <c r="B47" s="242" t="s">
        <v>1719</v>
      </c>
      <c r="C47" s="242" t="s">
        <v>1191</v>
      </c>
      <c r="D47" s="242" t="s">
        <v>1074</v>
      </c>
      <c r="E47" s="243">
        <v>7219490</v>
      </c>
    </row>
    <row r="48" spans="1:5">
      <c r="A48" s="241" t="s">
        <v>246</v>
      </c>
      <c r="B48" s="242" t="s">
        <v>1719</v>
      </c>
      <c r="C48" s="242" t="s">
        <v>1191</v>
      </c>
      <c r="D48" s="242" t="s">
        <v>1136</v>
      </c>
      <c r="E48" s="243">
        <v>18023200</v>
      </c>
    </row>
    <row r="49" spans="1:5">
      <c r="A49" s="241" t="s">
        <v>2106</v>
      </c>
      <c r="B49" s="242" t="s">
        <v>1719</v>
      </c>
      <c r="C49" s="242" t="s">
        <v>1191</v>
      </c>
      <c r="D49" s="242" t="s">
        <v>2121</v>
      </c>
      <c r="E49" s="243">
        <v>18023200</v>
      </c>
    </row>
    <row r="50" spans="1:5" ht="153">
      <c r="A50" s="241" t="s">
        <v>1450</v>
      </c>
      <c r="B50" s="242" t="s">
        <v>1451</v>
      </c>
      <c r="C50" s="242" t="s">
        <v>1166</v>
      </c>
      <c r="D50" s="242" t="s">
        <v>1166</v>
      </c>
      <c r="E50" s="243">
        <v>1225000</v>
      </c>
    </row>
    <row r="51" spans="1:5" ht="25.5">
      <c r="A51" s="241" t="s">
        <v>1314</v>
      </c>
      <c r="B51" s="242" t="s">
        <v>1451</v>
      </c>
      <c r="C51" s="242" t="s">
        <v>1315</v>
      </c>
      <c r="D51" s="242" t="s">
        <v>1166</v>
      </c>
      <c r="E51" s="243">
        <v>1225000</v>
      </c>
    </row>
    <row r="52" spans="1:5">
      <c r="A52" s="241" t="s">
        <v>1190</v>
      </c>
      <c r="B52" s="242" t="s">
        <v>1451</v>
      </c>
      <c r="C52" s="242" t="s">
        <v>1191</v>
      </c>
      <c r="D52" s="242" t="s">
        <v>1166</v>
      </c>
      <c r="E52" s="243">
        <v>1225000</v>
      </c>
    </row>
    <row r="53" spans="1:5">
      <c r="A53" s="241" t="s">
        <v>246</v>
      </c>
      <c r="B53" s="242" t="s">
        <v>1451</v>
      </c>
      <c r="C53" s="242" t="s">
        <v>1191</v>
      </c>
      <c r="D53" s="242" t="s">
        <v>1136</v>
      </c>
      <c r="E53" s="243">
        <v>1225000</v>
      </c>
    </row>
    <row r="54" spans="1:5">
      <c r="A54" s="241" t="s">
        <v>2106</v>
      </c>
      <c r="B54" s="242" t="s">
        <v>1451</v>
      </c>
      <c r="C54" s="242" t="s">
        <v>1191</v>
      </c>
      <c r="D54" s="242" t="s">
        <v>2121</v>
      </c>
      <c r="E54" s="243">
        <v>1225000</v>
      </c>
    </row>
    <row r="55" spans="1:5" ht="102">
      <c r="A55" s="241" t="s">
        <v>414</v>
      </c>
      <c r="B55" s="242" t="s">
        <v>764</v>
      </c>
      <c r="C55" s="242" t="s">
        <v>1166</v>
      </c>
      <c r="D55" s="242" t="s">
        <v>1166</v>
      </c>
      <c r="E55" s="243">
        <v>1700800</v>
      </c>
    </row>
    <row r="56" spans="1:5" ht="25.5">
      <c r="A56" s="241" t="s">
        <v>1314</v>
      </c>
      <c r="B56" s="242" t="s">
        <v>764</v>
      </c>
      <c r="C56" s="242" t="s">
        <v>1315</v>
      </c>
      <c r="D56" s="242" t="s">
        <v>1166</v>
      </c>
      <c r="E56" s="243">
        <v>1700800</v>
      </c>
    </row>
    <row r="57" spans="1:5">
      <c r="A57" s="241" t="s">
        <v>1190</v>
      </c>
      <c r="B57" s="242" t="s">
        <v>764</v>
      </c>
      <c r="C57" s="242" t="s">
        <v>1191</v>
      </c>
      <c r="D57" s="242" t="s">
        <v>1166</v>
      </c>
      <c r="E57" s="243">
        <v>1700800</v>
      </c>
    </row>
    <row r="58" spans="1:5">
      <c r="A58" s="241" t="s">
        <v>139</v>
      </c>
      <c r="B58" s="242" t="s">
        <v>764</v>
      </c>
      <c r="C58" s="242" t="s">
        <v>1191</v>
      </c>
      <c r="D58" s="242" t="s">
        <v>1134</v>
      </c>
      <c r="E58" s="243">
        <v>1700800</v>
      </c>
    </row>
    <row r="59" spans="1:5">
      <c r="A59" s="241" t="s">
        <v>1071</v>
      </c>
      <c r="B59" s="242" t="s">
        <v>764</v>
      </c>
      <c r="C59" s="242" t="s">
        <v>1191</v>
      </c>
      <c r="D59" s="242" t="s">
        <v>362</v>
      </c>
      <c r="E59" s="243">
        <v>1700800</v>
      </c>
    </row>
    <row r="60" spans="1:5" ht="127.5">
      <c r="A60" s="241" t="s">
        <v>569</v>
      </c>
      <c r="B60" s="242" t="s">
        <v>740</v>
      </c>
      <c r="C60" s="242" t="s">
        <v>1166</v>
      </c>
      <c r="D60" s="242" t="s">
        <v>1166</v>
      </c>
      <c r="E60" s="243">
        <v>66843378</v>
      </c>
    </row>
    <row r="61" spans="1:5" ht="51">
      <c r="A61" s="241" t="s">
        <v>1305</v>
      </c>
      <c r="B61" s="242" t="s">
        <v>740</v>
      </c>
      <c r="C61" s="242" t="s">
        <v>271</v>
      </c>
      <c r="D61" s="242" t="s">
        <v>1166</v>
      </c>
      <c r="E61" s="243">
        <v>66843378</v>
      </c>
    </row>
    <row r="62" spans="1:5">
      <c r="A62" s="241" t="s">
        <v>1182</v>
      </c>
      <c r="B62" s="242" t="s">
        <v>740</v>
      </c>
      <c r="C62" s="242" t="s">
        <v>133</v>
      </c>
      <c r="D62" s="242" t="s">
        <v>1166</v>
      </c>
      <c r="E62" s="243">
        <v>66843378</v>
      </c>
    </row>
    <row r="63" spans="1:5">
      <c r="A63" s="241" t="s">
        <v>139</v>
      </c>
      <c r="B63" s="242" t="s">
        <v>740</v>
      </c>
      <c r="C63" s="242" t="s">
        <v>133</v>
      </c>
      <c r="D63" s="242" t="s">
        <v>1134</v>
      </c>
      <c r="E63" s="243">
        <v>66843378</v>
      </c>
    </row>
    <row r="64" spans="1:5">
      <c r="A64" s="241" t="s">
        <v>151</v>
      </c>
      <c r="B64" s="242" t="s">
        <v>740</v>
      </c>
      <c r="C64" s="242" t="s">
        <v>133</v>
      </c>
      <c r="D64" s="242" t="s">
        <v>405</v>
      </c>
      <c r="E64" s="243">
        <v>66843378</v>
      </c>
    </row>
    <row r="65" spans="1:5" ht="140.25">
      <c r="A65" s="241" t="s">
        <v>412</v>
      </c>
      <c r="B65" s="242" t="s">
        <v>748</v>
      </c>
      <c r="C65" s="242" t="s">
        <v>1166</v>
      </c>
      <c r="D65" s="242" t="s">
        <v>1166</v>
      </c>
      <c r="E65" s="243">
        <v>99004080</v>
      </c>
    </row>
    <row r="66" spans="1:5" ht="51">
      <c r="A66" s="241" t="s">
        <v>1305</v>
      </c>
      <c r="B66" s="242" t="s">
        <v>748</v>
      </c>
      <c r="C66" s="242" t="s">
        <v>271</v>
      </c>
      <c r="D66" s="242" t="s">
        <v>1166</v>
      </c>
      <c r="E66" s="243">
        <v>99004080</v>
      </c>
    </row>
    <row r="67" spans="1:5">
      <c r="A67" s="241" t="s">
        <v>1182</v>
      </c>
      <c r="B67" s="242" t="s">
        <v>748</v>
      </c>
      <c r="C67" s="242" t="s">
        <v>133</v>
      </c>
      <c r="D67" s="242" t="s">
        <v>1166</v>
      </c>
      <c r="E67" s="243">
        <v>99004080</v>
      </c>
    </row>
    <row r="68" spans="1:5">
      <c r="A68" s="241" t="s">
        <v>139</v>
      </c>
      <c r="B68" s="242" t="s">
        <v>748</v>
      </c>
      <c r="C68" s="242" t="s">
        <v>133</v>
      </c>
      <c r="D68" s="242" t="s">
        <v>1134</v>
      </c>
      <c r="E68" s="243">
        <v>99004080</v>
      </c>
    </row>
    <row r="69" spans="1:5">
      <c r="A69" s="241" t="s">
        <v>152</v>
      </c>
      <c r="B69" s="242" t="s">
        <v>748</v>
      </c>
      <c r="C69" s="242" t="s">
        <v>133</v>
      </c>
      <c r="D69" s="242" t="s">
        <v>392</v>
      </c>
      <c r="E69" s="243">
        <v>99004080</v>
      </c>
    </row>
    <row r="70" spans="1:5" ht="127.5">
      <c r="A70" s="241" t="s">
        <v>573</v>
      </c>
      <c r="B70" s="242" t="s">
        <v>752</v>
      </c>
      <c r="C70" s="242" t="s">
        <v>1166</v>
      </c>
      <c r="D70" s="242" t="s">
        <v>1166</v>
      </c>
      <c r="E70" s="243">
        <v>6678000</v>
      </c>
    </row>
    <row r="71" spans="1:5" ht="25.5">
      <c r="A71" s="241" t="s">
        <v>1314</v>
      </c>
      <c r="B71" s="242" t="s">
        <v>752</v>
      </c>
      <c r="C71" s="242" t="s">
        <v>1315</v>
      </c>
      <c r="D71" s="242" t="s">
        <v>1166</v>
      </c>
      <c r="E71" s="243">
        <v>6678000</v>
      </c>
    </row>
    <row r="72" spans="1:5">
      <c r="A72" s="241" t="s">
        <v>1190</v>
      </c>
      <c r="B72" s="242" t="s">
        <v>752</v>
      </c>
      <c r="C72" s="242" t="s">
        <v>1191</v>
      </c>
      <c r="D72" s="242" t="s">
        <v>1166</v>
      </c>
      <c r="E72" s="243">
        <v>6678000</v>
      </c>
    </row>
    <row r="73" spans="1:5">
      <c r="A73" s="241" t="s">
        <v>139</v>
      </c>
      <c r="B73" s="242" t="s">
        <v>752</v>
      </c>
      <c r="C73" s="242" t="s">
        <v>1191</v>
      </c>
      <c r="D73" s="242" t="s">
        <v>1134</v>
      </c>
      <c r="E73" s="243">
        <v>3348000</v>
      </c>
    </row>
    <row r="74" spans="1:5">
      <c r="A74" s="241" t="s">
        <v>1073</v>
      </c>
      <c r="B74" s="242" t="s">
        <v>752</v>
      </c>
      <c r="C74" s="242" t="s">
        <v>1191</v>
      </c>
      <c r="D74" s="242" t="s">
        <v>1074</v>
      </c>
      <c r="E74" s="243">
        <v>3348000</v>
      </c>
    </row>
    <row r="75" spans="1:5">
      <c r="A75" s="241" t="s">
        <v>246</v>
      </c>
      <c r="B75" s="242" t="s">
        <v>752</v>
      </c>
      <c r="C75" s="242" t="s">
        <v>1191</v>
      </c>
      <c r="D75" s="242" t="s">
        <v>1136</v>
      </c>
      <c r="E75" s="243">
        <v>3330000</v>
      </c>
    </row>
    <row r="76" spans="1:5">
      <c r="A76" s="241" t="s">
        <v>2106</v>
      </c>
      <c r="B76" s="242" t="s">
        <v>752</v>
      </c>
      <c r="C76" s="242" t="s">
        <v>1191</v>
      </c>
      <c r="D76" s="242" t="s">
        <v>2121</v>
      </c>
      <c r="E76" s="243">
        <v>3330000</v>
      </c>
    </row>
    <row r="77" spans="1:5" ht="140.25">
      <c r="A77" s="241" t="s">
        <v>415</v>
      </c>
      <c r="B77" s="242" t="s">
        <v>765</v>
      </c>
      <c r="C77" s="242" t="s">
        <v>1166</v>
      </c>
      <c r="D77" s="242" t="s">
        <v>1166</v>
      </c>
      <c r="E77" s="243">
        <v>1035000</v>
      </c>
    </row>
    <row r="78" spans="1:5" ht="25.5">
      <c r="A78" s="241" t="s">
        <v>1314</v>
      </c>
      <c r="B78" s="242" t="s">
        <v>765</v>
      </c>
      <c r="C78" s="242" t="s">
        <v>1315</v>
      </c>
      <c r="D78" s="242" t="s">
        <v>1166</v>
      </c>
      <c r="E78" s="243">
        <v>1035000</v>
      </c>
    </row>
    <row r="79" spans="1:5">
      <c r="A79" s="241" t="s">
        <v>1190</v>
      </c>
      <c r="B79" s="242" t="s">
        <v>765</v>
      </c>
      <c r="C79" s="242" t="s">
        <v>1191</v>
      </c>
      <c r="D79" s="242" t="s">
        <v>1166</v>
      </c>
      <c r="E79" s="243">
        <v>1035000</v>
      </c>
    </row>
    <row r="80" spans="1:5">
      <c r="A80" s="241" t="s">
        <v>139</v>
      </c>
      <c r="B80" s="242" t="s">
        <v>765</v>
      </c>
      <c r="C80" s="242" t="s">
        <v>1191</v>
      </c>
      <c r="D80" s="242" t="s">
        <v>1134</v>
      </c>
      <c r="E80" s="243">
        <v>1035000</v>
      </c>
    </row>
    <row r="81" spans="1:5">
      <c r="A81" s="241" t="s">
        <v>1071</v>
      </c>
      <c r="B81" s="242" t="s">
        <v>765</v>
      </c>
      <c r="C81" s="242" t="s">
        <v>1191</v>
      </c>
      <c r="D81" s="242" t="s">
        <v>362</v>
      </c>
      <c r="E81" s="243">
        <v>1035000</v>
      </c>
    </row>
    <row r="82" spans="1:5" ht="76.5">
      <c r="A82" s="241" t="s">
        <v>1720</v>
      </c>
      <c r="B82" s="242" t="s">
        <v>1721</v>
      </c>
      <c r="C82" s="242" t="s">
        <v>1166</v>
      </c>
      <c r="D82" s="242" t="s">
        <v>1166</v>
      </c>
      <c r="E82" s="243">
        <v>18418000</v>
      </c>
    </row>
    <row r="83" spans="1:5" ht="25.5">
      <c r="A83" s="241" t="s">
        <v>1314</v>
      </c>
      <c r="B83" s="242" t="s">
        <v>1721</v>
      </c>
      <c r="C83" s="242" t="s">
        <v>1315</v>
      </c>
      <c r="D83" s="242" t="s">
        <v>1166</v>
      </c>
      <c r="E83" s="243">
        <v>18418000</v>
      </c>
    </row>
    <row r="84" spans="1:5">
      <c r="A84" s="241" t="s">
        <v>1190</v>
      </c>
      <c r="B84" s="242" t="s">
        <v>1721</v>
      </c>
      <c r="C84" s="242" t="s">
        <v>1191</v>
      </c>
      <c r="D84" s="242" t="s">
        <v>1166</v>
      </c>
      <c r="E84" s="243">
        <v>18418000</v>
      </c>
    </row>
    <row r="85" spans="1:5">
      <c r="A85" s="241" t="s">
        <v>139</v>
      </c>
      <c r="B85" s="242" t="s">
        <v>1721</v>
      </c>
      <c r="C85" s="242" t="s">
        <v>1191</v>
      </c>
      <c r="D85" s="242" t="s">
        <v>1134</v>
      </c>
      <c r="E85" s="243">
        <v>18418000</v>
      </c>
    </row>
    <row r="86" spans="1:5">
      <c r="A86" s="241" t="s">
        <v>1073</v>
      </c>
      <c r="B86" s="242" t="s">
        <v>1721</v>
      </c>
      <c r="C86" s="242" t="s">
        <v>1191</v>
      </c>
      <c r="D86" s="242" t="s">
        <v>1074</v>
      </c>
      <c r="E86" s="243">
        <v>18418000</v>
      </c>
    </row>
    <row r="87" spans="1:5" ht="114.75">
      <c r="A87" s="241" t="s">
        <v>527</v>
      </c>
      <c r="B87" s="242" t="s">
        <v>754</v>
      </c>
      <c r="C87" s="242" t="s">
        <v>1166</v>
      </c>
      <c r="D87" s="242" t="s">
        <v>1166</v>
      </c>
      <c r="E87" s="243">
        <v>2300000</v>
      </c>
    </row>
    <row r="88" spans="1:5" ht="51">
      <c r="A88" s="241" t="s">
        <v>1305</v>
      </c>
      <c r="B88" s="242" t="s">
        <v>754</v>
      </c>
      <c r="C88" s="242" t="s">
        <v>271</v>
      </c>
      <c r="D88" s="242" t="s">
        <v>1166</v>
      </c>
      <c r="E88" s="243">
        <v>798000</v>
      </c>
    </row>
    <row r="89" spans="1:5">
      <c r="A89" s="241" t="s">
        <v>1182</v>
      </c>
      <c r="B89" s="242" t="s">
        <v>754</v>
      </c>
      <c r="C89" s="242" t="s">
        <v>133</v>
      </c>
      <c r="D89" s="242" t="s">
        <v>1166</v>
      </c>
      <c r="E89" s="243">
        <v>798000</v>
      </c>
    </row>
    <row r="90" spans="1:5">
      <c r="A90" s="241" t="s">
        <v>139</v>
      </c>
      <c r="B90" s="242" t="s">
        <v>754</v>
      </c>
      <c r="C90" s="242" t="s">
        <v>133</v>
      </c>
      <c r="D90" s="242" t="s">
        <v>1134</v>
      </c>
      <c r="E90" s="243">
        <v>798000</v>
      </c>
    </row>
    <row r="91" spans="1:5">
      <c r="A91" s="241" t="s">
        <v>152</v>
      </c>
      <c r="B91" s="242" t="s">
        <v>754</v>
      </c>
      <c r="C91" s="242" t="s">
        <v>133</v>
      </c>
      <c r="D91" s="242" t="s">
        <v>392</v>
      </c>
      <c r="E91" s="243">
        <v>798000</v>
      </c>
    </row>
    <row r="92" spans="1:5" ht="25.5">
      <c r="A92" s="241" t="s">
        <v>1306</v>
      </c>
      <c r="B92" s="242" t="s">
        <v>754</v>
      </c>
      <c r="C92" s="242" t="s">
        <v>1307</v>
      </c>
      <c r="D92" s="242" t="s">
        <v>1166</v>
      </c>
      <c r="E92" s="243">
        <v>1502000</v>
      </c>
    </row>
    <row r="93" spans="1:5" ht="25.5">
      <c r="A93" s="241" t="s">
        <v>1188</v>
      </c>
      <c r="B93" s="242" t="s">
        <v>754</v>
      </c>
      <c r="C93" s="242" t="s">
        <v>1189</v>
      </c>
      <c r="D93" s="242" t="s">
        <v>1166</v>
      </c>
      <c r="E93" s="243">
        <v>1502000</v>
      </c>
    </row>
    <row r="94" spans="1:5">
      <c r="A94" s="241" t="s">
        <v>139</v>
      </c>
      <c r="B94" s="242" t="s">
        <v>754</v>
      </c>
      <c r="C94" s="242" t="s">
        <v>1189</v>
      </c>
      <c r="D94" s="242" t="s">
        <v>1134</v>
      </c>
      <c r="E94" s="243">
        <v>1502000</v>
      </c>
    </row>
    <row r="95" spans="1:5">
      <c r="A95" s="241" t="s">
        <v>152</v>
      </c>
      <c r="B95" s="242" t="s">
        <v>754</v>
      </c>
      <c r="C95" s="242" t="s">
        <v>1189</v>
      </c>
      <c r="D95" s="242" t="s">
        <v>392</v>
      </c>
      <c r="E95" s="243">
        <v>1502000</v>
      </c>
    </row>
    <row r="96" spans="1:5" ht="114.75">
      <c r="A96" s="241" t="s">
        <v>574</v>
      </c>
      <c r="B96" s="242" t="s">
        <v>753</v>
      </c>
      <c r="C96" s="242" t="s">
        <v>1166</v>
      </c>
      <c r="D96" s="242" t="s">
        <v>1166</v>
      </c>
      <c r="E96" s="243">
        <v>65000</v>
      </c>
    </row>
    <row r="97" spans="1:5" ht="25.5">
      <c r="A97" s="241" t="s">
        <v>1314</v>
      </c>
      <c r="B97" s="242" t="s">
        <v>753</v>
      </c>
      <c r="C97" s="242" t="s">
        <v>1315</v>
      </c>
      <c r="D97" s="242" t="s">
        <v>1166</v>
      </c>
      <c r="E97" s="243">
        <v>65000</v>
      </c>
    </row>
    <row r="98" spans="1:5">
      <c r="A98" s="241" t="s">
        <v>1190</v>
      </c>
      <c r="B98" s="242" t="s">
        <v>753</v>
      </c>
      <c r="C98" s="242" t="s">
        <v>1191</v>
      </c>
      <c r="D98" s="242" t="s">
        <v>1166</v>
      </c>
      <c r="E98" s="243">
        <v>65000</v>
      </c>
    </row>
    <row r="99" spans="1:5">
      <c r="A99" s="241" t="s">
        <v>246</v>
      </c>
      <c r="B99" s="242" t="s">
        <v>753</v>
      </c>
      <c r="C99" s="242" t="s">
        <v>1191</v>
      </c>
      <c r="D99" s="242" t="s">
        <v>1136</v>
      </c>
      <c r="E99" s="243">
        <v>65000</v>
      </c>
    </row>
    <row r="100" spans="1:5">
      <c r="A100" s="241" t="s">
        <v>2106</v>
      </c>
      <c r="B100" s="242" t="s">
        <v>753</v>
      </c>
      <c r="C100" s="242" t="s">
        <v>1191</v>
      </c>
      <c r="D100" s="242" t="s">
        <v>2121</v>
      </c>
      <c r="E100" s="243">
        <v>65000</v>
      </c>
    </row>
    <row r="101" spans="1:5" ht="102">
      <c r="A101" s="241" t="s">
        <v>570</v>
      </c>
      <c r="B101" s="242" t="s">
        <v>741</v>
      </c>
      <c r="C101" s="242" t="s">
        <v>1166</v>
      </c>
      <c r="D101" s="242" t="s">
        <v>1166</v>
      </c>
      <c r="E101" s="243">
        <v>1005000</v>
      </c>
    </row>
    <row r="102" spans="1:5" ht="51">
      <c r="A102" s="241" t="s">
        <v>1305</v>
      </c>
      <c r="B102" s="242" t="s">
        <v>741</v>
      </c>
      <c r="C102" s="242" t="s">
        <v>271</v>
      </c>
      <c r="D102" s="242" t="s">
        <v>1166</v>
      </c>
      <c r="E102" s="243">
        <v>1005000</v>
      </c>
    </row>
    <row r="103" spans="1:5">
      <c r="A103" s="241" t="s">
        <v>1182</v>
      </c>
      <c r="B103" s="242" t="s">
        <v>741</v>
      </c>
      <c r="C103" s="242" t="s">
        <v>133</v>
      </c>
      <c r="D103" s="242" t="s">
        <v>1166</v>
      </c>
      <c r="E103" s="243">
        <v>1005000</v>
      </c>
    </row>
    <row r="104" spans="1:5">
      <c r="A104" s="241" t="s">
        <v>139</v>
      </c>
      <c r="B104" s="242" t="s">
        <v>741</v>
      </c>
      <c r="C104" s="242" t="s">
        <v>133</v>
      </c>
      <c r="D104" s="242" t="s">
        <v>1134</v>
      </c>
      <c r="E104" s="243">
        <v>1005000</v>
      </c>
    </row>
    <row r="105" spans="1:5">
      <c r="A105" s="241" t="s">
        <v>151</v>
      </c>
      <c r="B105" s="242" t="s">
        <v>741</v>
      </c>
      <c r="C105" s="242" t="s">
        <v>133</v>
      </c>
      <c r="D105" s="242" t="s">
        <v>405</v>
      </c>
      <c r="E105" s="243">
        <v>1005000</v>
      </c>
    </row>
    <row r="106" spans="1:5" ht="102">
      <c r="A106" s="241" t="s">
        <v>575</v>
      </c>
      <c r="B106" s="242" t="s">
        <v>749</v>
      </c>
      <c r="C106" s="242" t="s">
        <v>1166</v>
      </c>
      <c r="D106" s="242" t="s">
        <v>1166</v>
      </c>
      <c r="E106" s="243">
        <v>1230000</v>
      </c>
    </row>
    <row r="107" spans="1:5" ht="51">
      <c r="A107" s="241" t="s">
        <v>1305</v>
      </c>
      <c r="B107" s="242" t="s">
        <v>749</v>
      </c>
      <c r="C107" s="242" t="s">
        <v>271</v>
      </c>
      <c r="D107" s="242" t="s">
        <v>1166</v>
      </c>
      <c r="E107" s="243">
        <v>1230000</v>
      </c>
    </row>
    <row r="108" spans="1:5">
      <c r="A108" s="241" t="s">
        <v>1182</v>
      </c>
      <c r="B108" s="242" t="s">
        <v>749</v>
      </c>
      <c r="C108" s="242" t="s">
        <v>133</v>
      </c>
      <c r="D108" s="242" t="s">
        <v>1166</v>
      </c>
      <c r="E108" s="243">
        <v>1230000</v>
      </c>
    </row>
    <row r="109" spans="1:5">
      <c r="A109" s="241" t="s">
        <v>139</v>
      </c>
      <c r="B109" s="242" t="s">
        <v>749</v>
      </c>
      <c r="C109" s="242" t="s">
        <v>133</v>
      </c>
      <c r="D109" s="242" t="s">
        <v>1134</v>
      </c>
      <c r="E109" s="243">
        <v>1230000</v>
      </c>
    </row>
    <row r="110" spans="1:5">
      <c r="A110" s="241" t="s">
        <v>152</v>
      </c>
      <c r="B110" s="242" t="s">
        <v>749</v>
      </c>
      <c r="C110" s="242" t="s">
        <v>133</v>
      </c>
      <c r="D110" s="242" t="s">
        <v>392</v>
      </c>
      <c r="E110" s="243">
        <v>1230000</v>
      </c>
    </row>
    <row r="111" spans="1:5" ht="102">
      <c r="A111" s="241" t="s">
        <v>576</v>
      </c>
      <c r="B111" s="242" t="s">
        <v>756</v>
      </c>
      <c r="C111" s="242" t="s">
        <v>1166</v>
      </c>
      <c r="D111" s="242" t="s">
        <v>1166</v>
      </c>
      <c r="E111" s="243">
        <v>620000</v>
      </c>
    </row>
    <row r="112" spans="1:5" ht="25.5">
      <c r="A112" s="241" t="s">
        <v>1314</v>
      </c>
      <c r="B112" s="242" t="s">
        <v>756</v>
      </c>
      <c r="C112" s="242" t="s">
        <v>1315</v>
      </c>
      <c r="D112" s="242" t="s">
        <v>1166</v>
      </c>
      <c r="E112" s="243">
        <v>620000</v>
      </c>
    </row>
    <row r="113" spans="1:5">
      <c r="A113" s="241" t="s">
        <v>1190</v>
      </c>
      <c r="B113" s="242" t="s">
        <v>756</v>
      </c>
      <c r="C113" s="242" t="s">
        <v>1191</v>
      </c>
      <c r="D113" s="242" t="s">
        <v>1166</v>
      </c>
      <c r="E113" s="243">
        <v>620000</v>
      </c>
    </row>
    <row r="114" spans="1:5">
      <c r="A114" s="241" t="s">
        <v>139</v>
      </c>
      <c r="B114" s="242" t="s">
        <v>756</v>
      </c>
      <c r="C114" s="242" t="s">
        <v>1191</v>
      </c>
      <c r="D114" s="242" t="s">
        <v>1134</v>
      </c>
      <c r="E114" s="243">
        <v>270000</v>
      </c>
    </row>
    <row r="115" spans="1:5">
      <c r="A115" s="241" t="s">
        <v>1073</v>
      </c>
      <c r="B115" s="242" t="s">
        <v>756</v>
      </c>
      <c r="C115" s="242" t="s">
        <v>1191</v>
      </c>
      <c r="D115" s="242" t="s">
        <v>1074</v>
      </c>
      <c r="E115" s="243">
        <v>270000</v>
      </c>
    </row>
    <row r="116" spans="1:5">
      <c r="A116" s="241" t="s">
        <v>246</v>
      </c>
      <c r="B116" s="242" t="s">
        <v>756</v>
      </c>
      <c r="C116" s="242" t="s">
        <v>1191</v>
      </c>
      <c r="D116" s="242" t="s">
        <v>1136</v>
      </c>
      <c r="E116" s="243">
        <v>350000</v>
      </c>
    </row>
    <row r="117" spans="1:5">
      <c r="A117" s="241" t="s">
        <v>2106</v>
      </c>
      <c r="B117" s="242" t="s">
        <v>756</v>
      </c>
      <c r="C117" s="242" t="s">
        <v>1191</v>
      </c>
      <c r="D117" s="242" t="s">
        <v>2121</v>
      </c>
      <c r="E117" s="243">
        <v>350000</v>
      </c>
    </row>
    <row r="118" spans="1:5" ht="102">
      <c r="A118" s="241" t="s">
        <v>766</v>
      </c>
      <c r="B118" s="242" t="s">
        <v>767</v>
      </c>
      <c r="C118" s="242" t="s">
        <v>1166</v>
      </c>
      <c r="D118" s="242" t="s">
        <v>1166</v>
      </c>
      <c r="E118" s="243">
        <v>110000</v>
      </c>
    </row>
    <row r="119" spans="1:5" ht="25.5">
      <c r="A119" s="241" t="s">
        <v>1314</v>
      </c>
      <c r="B119" s="242" t="s">
        <v>767</v>
      </c>
      <c r="C119" s="242" t="s">
        <v>1315</v>
      </c>
      <c r="D119" s="242" t="s">
        <v>1166</v>
      </c>
      <c r="E119" s="243">
        <v>110000</v>
      </c>
    </row>
    <row r="120" spans="1:5">
      <c r="A120" s="241" t="s">
        <v>1190</v>
      </c>
      <c r="B120" s="242" t="s">
        <v>767</v>
      </c>
      <c r="C120" s="242" t="s">
        <v>1191</v>
      </c>
      <c r="D120" s="242" t="s">
        <v>1166</v>
      </c>
      <c r="E120" s="243">
        <v>110000</v>
      </c>
    </row>
    <row r="121" spans="1:5">
      <c r="A121" s="241" t="s">
        <v>139</v>
      </c>
      <c r="B121" s="242" t="s">
        <v>767</v>
      </c>
      <c r="C121" s="242" t="s">
        <v>1191</v>
      </c>
      <c r="D121" s="242" t="s">
        <v>1134</v>
      </c>
      <c r="E121" s="243">
        <v>110000</v>
      </c>
    </row>
    <row r="122" spans="1:5">
      <c r="A122" s="241" t="s">
        <v>1071</v>
      </c>
      <c r="B122" s="242" t="s">
        <v>767</v>
      </c>
      <c r="C122" s="242" t="s">
        <v>1191</v>
      </c>
      <c r="D122" s="242" t="s">
        <v>362</v>
      </c>
      <c r="E122" s="243">
        <v>110000</v>
      </c>
    </row>
    <row r="123" spans="1:5" ht="102">
      <c r="A123" s="241" t="s">
        <v>571</v>
      </c>
      <c r="B123" s="242" t="s">
        <v>742</v>
      </c>
      <c r="C123" s="242" t="s">
        <v>1166</v>
      </c>
      <c r="D123" s="242" t="s">
        <v>1166</v>
      </c>
      <c r="E123" s="243">
        <v>56724800</v>
      </c>
    </row>
    <row r="124" spans="1:5" ht="25.5">
      <c r="A124" s="241" t="s">
        <v>1306</v>
      </c>
      <c r="B124" s="242" t="s">
        <v>742</v>
      </c>
      <c r="C124" s="242" t="s">
        <v>1307</v>
      </c>
      <c r="D124" s="242" t="s">
        <v>1166</v>
      </c>
      <c r="E124" s="243">
        <v>56724800</v>
      </c>
    </row>
    <row r="125" spans="1:5" ht="25.5">
      <c r="A125" s="241" t="s">
        <v>1188</v>
      </c>
      <c r="B125" s="242" t="s">
        <v>742</v>
      </c>
      <c r="C125" s="242" t="s">
        <v>1189</v>
      </c>
      <c r="D125" s="242" t="s">
        <v>1166</v>
      </c>
      <c r="E125" s="243">
        <v>56724800</v>
      </c>
    </row>
    <row r="126" spans="1:5">
      <c r="A126" s="241" t="s">
        <v>139</v>
      </c>
      <c r="B126" s="242" t="s">
        <v>742</v>
      </c>
      <c r="C126" s="242" t="s">
        <v>1189</v>
      </c>
      <c r="D126" s="242" t="s">
        <v>1134</v>
      </c>
      <c r="E126" s="243">
        <v>56724800</v>
      </c>
    </row>
    <row r="127" spans="1:5">
      <c r="A127" s="241" t="s">
        <v>151</v>
      </c>
      <c r="B127" s="242" t="s">
        <v>742</v>
      </c>
      <c r="C127" s="242" t="s">
        <v>1189</v>
      </c>
      <c r="D127" s="242" t="s">
        <v>405</v>
      </c>
      <c r="E127" s="243">
        <v>56724800</v>
      </c>
    </row>
    <row r="128" spans="1:5" ht="114.75">
      <c r="A128" s="241" t="s">
        <v>577</v>
      </c>
      <c r="B128" s="242" t="s">
        <v>750</v>
      </c>
      <c r="C128" s="242" t="s">
        <v>1166</v>
      </c>
      <c r="D128" s="242" t="s">
        <v>1166</v>
      </c>
      <c r="E128" s="243">
        <v>111193656</v>
      </c>
    </row>
    <row r="129" spans="1:5" ht="25.5">
      <c r="A129" s="241" t="s">
        <v>1306</v>
      </c>
      <c r="B129" s="242" t="s">
        <v>750</v>
      </c>
      <c r="C129" s="242" t="s">
        <v>1307</v>
      </c>
      <c r="D129" s="242" t="s">
        <v>1166</v>
      </c>
      <c r="E129" s="243">
        <v>111193656</v>
      </c>
    </row>
    <row r="130" spans="1:5" ht="25.5">
      <c r="A130" s="241" t="s">
        <v>1188</v>
      </c>
      <c r="B130" s="242" t="s">
        <v>750</v>
      </c>
      <c r="C130" s="242" t="s">
        <v>1189</v>
      </c>
      <c r="D130" s="242" t="s">
        <v>1166</v>
      </c>
      <c r="E130" s="243">
        <v>111193656</v>
      </c>
    </row>
    <row r="131" spans="1:5">
      <c r="A131" s="241" t="s">
        <v>139</v>
      </c>
      <c r="B131" s="242" t="s">
        <v>750</v>
      </c>
      <c r="C131" s="242" t="s">
        <v>1189</v>
      </c>
      <c r="D131" s="242" t="s">
        <v>1134</v>
      </c>
      <c r="E131" s="243">
        <v>111193656</v>
      </c>
    </row>
    <row r="132" spans="1:5">
      <c r="A132" s="241" t="s">
        <v>152</v>
      </c>
      <c r="B132" s="242" t="s">
        <v>750</v>
      </c>
      <c r="C132" s="242" t="s">
        <v>1189</v>
      </c>
      <c r="D132" s="242" t="s">
        <v>392</v>
      </c>
      <c r="E132" s="243">
        <v>111193656</v>
      </c>
    </row>
    <row r="133" spans="1:5" ht="102">
      <c r="A133" s="241" t="s">
        <v>578</v>
      </c>
      <c r="B133" s="242" t="s">
        <v>757</v>
      </c>
      <c r="C133" s="242" t="s">
        <v>1166</v>
      </c>
      <c r="D133" s="242" t="s">
        <v>1166</v>
      </c>
      <c r="E133" s="243">
        <v>3464392</v>
      </c>
    </row>
    <row r="134" spans="1:5" ht="25.5">
      <c r="A134" s="241" t="s">
        <v>1314</v>
      </c>
      <c r="B134" s="242" t="s">
        <v>757</v>
      </c>
      <c r="C134" s="242" t="s">
        <v>1315</v>
      </c>
      <c r="D134" s="242" t="s">
        <v>1166</v>
      </c>
      <c r="E134" s="243">
        <v>3464392</v>
      </c>
    </row>
    <row r="135" spans="1:5">
      <c r="A135" s="241" t="s">
        <v>1190</v>
      </c>
      <c r="B135" s="242" t="s">
        <v>757</v>
      </c>
      <c r="C135" s="242" t="s">
        <v>1191</v>
      </c>
      <c r="D135" s="242" t="s">
        <v>1166</v>
      </c>
      <c r="E135" s="243">
        <v>3464392</v>
      </c>
    </row>
    <row r="136" spans="1:5">
      <c r="A136" s="241" t="s">
        <v>139</v>
      </c>
      <c r="B136" s="242" t="s">
        <v>757</v>
      </c>
      <c r="C136" s="242" t="s">
        <v>1191</v>
      </c>
      <c r="D136" s="242" t="s">
        <v>1134</v>
      </c>
      <c r="E136" s="243">
        <v>1555912</v>
      </c>
    </row>
    <row r="137" spans="1:5">
      <c r="A137" s="241" t="s">
        <v>1073</v>
      </c>
      <c r="B137" s="242" t="s">
        <v>757</v>
      </c>
      <c r="C137" s="242" t="s">
        <v>1191</v>
      </c>
      <c r="D137" s="242" t="s">
        <v>1074</v>
      </c>
      <c r="E137" s="243">
        <v>1555912</v>
      </c>
    </row>
    <row r="138" spans="1:5">
      <c r="A138" s="241" t="s">
        <v>246</v>
      </c>
      <c r="B138" s="242" t="s">
        <v>757</v>
      </c>
      <c r="C138" s="242" t="s">
        <v>1191</v>
      </c>
      <c r="D138" s="242" t="s">
        <v>1136</v>
      </c>
      <c r="E138" s="243">
        <v>1908480</v>
      </c>
    </row>
    <row r="139" spans="1:5">
      <c r="A139" s="241" t="s">
        <v>2106</v>
      </c>
      <c r="B139" s="242" t="s">
        <v>757</v>
      </c>
      <c r="C139" s="242" t="s">
        <v>1191</v>
      </c>
      <c r="D139" s="242" t="s">
        <v>2121</v>
      </c>
      <c r="E139" s="243">
        <v>1908480</v>
      </c>
    </row>
    <row r="140" spans="1:5" ht="114.75">
      <c r="A140" s="241" t="s">
        <v>1141</v>
      </c>
      <c r="B140" s="242" t="s">
        <v>1142</v>
      </c>
      <c r="C140" s="242" t="s">
        <v>1166</v>
      </c>
      <c r="D140" s="242" t="s">
        <v>1166</v>
      </c>
      <c r="E140" s="243">
        <v>20000</v>
      </c>
    </row>
    <row r="141" spans="1:5" ht="25.5">
      <c r="A141" s="241" t="s">
        <v>1314</v>
      </c>
      <c r="B141" s="242" t="s">
        <v>1142</v>
      </c>
      <c r="C141" s="242" t="s">
        <v>1315</v>
      </c>
      <c r="D141" s="242" t="s">
        <v>1166</v>
      </c>
      <c r="E141" s="243">
        <v>20000</v>
      </c>
    </row>
    <row r="142" spans="1:5">
      <c r="A142" s="241" t="s">
        <v>1190</v>
      </c>
      <c r="B142" s="242" t="s">
        <v>1142</v>
      </c>
      <c r="C142" s="242" t="s">
        <v>1191</v>
      </c>
      <c r="D142" s="242" t="s">
        <v>1166</v>
      </c>
      <c r="E142" s="243">
        <v>20000</v>
      </c>
    </row>
    <row r="143" spans="1:5">
      <c r="A143" s="241" t="s">
        <v>139</v>
      </c>
      <c r="B143" s="242" t="s">
        <v>1142</v>
      </c>
      <c r="C143" s="242" t="s">
        <v>1191</v>
      </c>
      <c r="D143" s="242" t="s">
        <v>1134</v>
      </c>
      <c r="E143" s="243">
        <v>20000</v>
      </c>
    </row>
    <row r="144" spans="1:5">
      <c r="A144" s="241" t="s">
        <v>1071</v>
      </c>
      <c r="B144" s="242" t="s">
        <v>1142</v>
      </c>
      <c r="C144" s="242" t="s">
        <v>1191</v>
      </c>
      <c r="D144" s="242" t="s">
        <v>362</v>
      </c>
      <c r="E144" s="243">
        <v>20000</v>
      </c>
    </row>
    <row r="145" spans="1:5" ht="114.75">
      <c r="A145" s="241" t="s">
        <v>1714</v>
      </c>
      <c r="B145" s="242" t="s">
        <v>1715</v>
      </c>
      <c r="C145" s="242" t="s">
        <v>1166</v>
      </c>
      <c r="D145" s="242" t="s">
        <v>1166</v>
      </c>
      <c r="E145" s="243">
        <v>2204582</v>
      </c>
    </row>
    <row r="146" spans="1:5" ht="25.5">
      <c r="A146" s="241" t="s">
        <v>1306</v>
      </c>
      <c r="B146" s="242" t="s">
        <v>1715</v>
      </c>
      <c r="C146" s="242" t="s">
        <v>1307</v>
      </c>
      <c r="D146" s="242" t="s">
        <v>1166</v>
      </c>
      <c r="E146" s="243">
        <v>2204582</v>
      </c>
    </row>
    <row r="147" spans="1:5" ht="25.5">
      <c r="A147" s="241" t="s">
        <v>1188</v>
      </c>
      <c r="B147" s="242" t="s">
        <v>1715</v>
      </c>
      <c r="C147" s="242" t="s">
        <v>1189</v>
      </c>
      <c r="D147" s="242" t="s">
        <v>1166</v>
      </c>
      <c r="E147" s="243">
        <v>2204582</v>
      </c>
    </row>
    <row r="148" spans="1:5">
      <c r="A148" s="241" t="s">
        <v>139</v>
      </c>
      <c r="B148" s="242" t="s">
        <v>1715</v>
      </c>
      <c r="C148" s="242" t="s">
        <v>1189</v>
      </c>
      <c r="D148" s="242" t="s">
        <v>1134</v>
      </c>
      <c r="E148" s="243">
        <v>2204582</v>
      </c>
    </row>
    <row r="149" spans="1:5">
      <c r="A149" s="241" t="s">
        <v>151</v>
      </c>
      <c r="B149" s="242" t="s">
        <v>1715</v>
      </c>
      <c r="C149" s="242" t="s">
        <v>1189</v>
      </c>
      <c r="D149" s="242" t="s">
        <v>405</v>
      </c>
      <c r="E149" s="243">
        <v>2204582</v>
      </c>
    </row>
    <row r="150" spans="1:5" ht="114.75">
      <c r="A150" s="241" t="s">
        <v>1716</v>
      </c>
      <c r="B150" s="242" t="s">
        <v>1717</v>
      </c>
      <c r="C150" s="242" t="s">
        <v>1166</v>
      </c>
      <c r="D150" s="242" t="s">
        <v>1166</v>
      </c>
      <c r="E150" s="243">
        <v>2344390</v>
      </c>
    </row>
    <row r="151" spans="1:5" ht="25.5">
      <c r="A151" s="241" t="s">
        <v>1306</v>
      </c>
      <c r="B151" s="242" t="s">
        <v>1717</v>
      </c>
      <c r="C151" s="242" t="s">
        <v>1307</v>
      </c>
      <c r="D151" s="242" t="s">
        <v>1166</v>
      </c>
      <c r="E151" s="243">
        <v>2344390</v>
      </c>
    </row>
    <row r="152" spans="1:5" ht="25.5">
      <c r="A152" s="241" t="s">
        <v>1188</v>
      </c>
      <c r="B152" s="242" t="s">
        <v>1717</v>
      </c>
      <c r="C152" s="242" t="s">
        <v>1189</v>
      </c>
      <c r="D152" s="242" t="s">
        <v>1166</v>
      </c>
      <c r="E152" s="243">
        <v>2344390</v>
      </c>
    </row>
    <row r="153" spans="1:5">
      <c r="A153" s="241" t="s">
        <v>139</v>
      </c>
      <c r="B153" s="242" t="s">
        <v>1717</v>
      </c>
      <c r="C153" s="242" t="s">
        <v>1189</v>
      </c>
      <c r="D153" s="242" t="s">
        <v>1134</v>
      </c>
      <c r="E153" s="243">
        <v>2344390</v>
      </c>
    </row>
    <row r="154" spans="1:5">
      <c r="A154" s="241" t="s">
        <v>152</v>
      </c>
      <c r="B154" s="242" t="s">
        <v>1717</v>
      </c>
      <c r="C154" s="242" t="s">
        <v>1189</v>
      </c>
      <c r="D154" s="242" t="s">
        <v>392</v>
      </c>
      <c r="E154" s="243">
        <v>2344390</v>
      </c>
    </row>
    <row r="155" spans="1:5" ht="114.75">
      <c r="A155" s="241" t="s">
        <v>1768</v>
      </c>
      <c r="B155" s="242" t="s">
        <v>1769</v>
      </c>
      <c r="C155" s="242" t="s">
        <v>1166</v>
      </c>
      <c r="D155" s="242" t="s">
        <v>1166</v>
      </c>
      <c r="E155" s="243">
        <v>47022</v>
      </c>
    </row>
    <row r="156" spans="1:5" ht="25.5">
      <c r="A156" s="241" t="s">
        <v>1314</v>
      </c>
      <c r="B156" s="242" t="s">
        <v>1769</v>
      </c>
      <c r="C156" s="242" t="s">
        <v>1315</v>
      </c>
      <c r="D156" s="242" t="s">
        <v>1166</v>
      </c>
      <c r="E156" s="243">
        <v>47022</v>
      </c>
    </row>
    <row r="157" spans="1:5">
      <c r="A157" s="241" t="s">
        <v>1190</v>
      </c>
      <c r="B157" s="242" t="s">
        <v>1769</v>
      </c>
      <c r="C157" s="242" t="s">
        <v>1191</v>
      </c>
      <c r="D157" s="242" t="s">
        <v>1166</v>
      </c>
      <c r="E157" s="243">
        <v>47022</v>
      </c>
    </row>
    <row r="158" spans="1:5">
      <c r="A158" s="241" t="s">
        <v>139</v>
      </c>
      <c r="B158" s="242" t="s">
        <v>1769</v>
      </c>
      <c r="C158" s="242" t="s">
        <v>1191</v>
      </c>
      <c r="D158" s="242" t="s">
        <v>1134</v>
      </c>
      <c r="E158" s="243">
        <v>27660</v>
      </c>
    </row>
    <row r="159" spans="1:5">
      <c r="A159" s="241" t="s">
        <v>1073</v>
      </c>
      <c r="B159" s="242" t="s">
        <v>1769</v>
      </c>
      <c r="C159" s="242" t="s">
        <v>1191</v>
      </c>
      <c r="D159" s="242" t="s">
        <v>1074</v>
      </c>
      <c r="E159" s="243">
        <v>27660</v>
      </c>
    </row>
    <row r="160" spans="1:5">
      <c r="A160" s="241" t="s">
        <v>246</v>
      </c>
      <c r="B160" s="242" t="s">
        <v>1769</v>
      </c>
      <c r="C160" s="242" t="s">
        <v>1191</v>
      </c>
      <c r="D160" s="242" t="s">
        <v>1136</v>
      </c>
      <c r="E160" s="243">
        <v>19362</v>
      </c>
    </row>
    <row r="161" spans="1:5">
      <c r="A161" s="241" t="s">
        <v>2106</v>
      </c>
      <c r="B161" s="242" t="s">
        <v>1769</v>
      </c>
      <c r="C161" s="242" t="s">
        <v>1191</v>
      </c>
      <c r="D161" s="242" t="s">
        <v>2121</v>
      </c>
      <c r="E161" s="243">
        <v>19362</v>
      </c>
    </row>
    <row r="162" spans="1:5" ht="114.75">
      <c r="A162" s="241" t="s">
        <v>1770</v>
      </c>
      <c r="B162" s="242" t="s">
        <v>1771</v>
      </c>
      <c r="C162" s="242" t="s">
        <v>1166</v>
      </c>
      <c r="D162" s="242" t="s">
        <v>1166</v>
      </c>
      <c r="E162" s="243">
        <v>124470</v>
      </c>
    </row>
    <row r="163" spans="1:5" ht="25.5">
      <c r="A163" s="241" t="s">
        <v>1314</v>
      </c>
      <c r="B163" s="242" t="s">
        <v>1771</v>
      </c>
      <c r="C163" s="242" t="s">
        <v>1315</v>
      </c>
      <c r="D163" s="242" t="s">
        <v>1166</v>
      </c>
      <c r="E163" s="243">
        <v>124470</v>
      </c>
    </row>
    <row r="164" spans="1:5">
      <c r="A164" s="241" t="s">
        <v>1190</v>
      </c>
      <c r="B164" s="242" t="s">
        <v>1771</v>
      </c>
      <c r="C164" s="242" t="s">
        <v>1191</v>
      </c>
      <c r="D164" s="242" t="s">
        <v>1166</v>
      </c>
      <c r="E164" s="243">
        <v>124470</v>
      </c>
    </row>
    <row r="165" spans="1:5">
      <c r="A165" s="241" t="s">
        <v>139</v>
      </c>
      <c r="B165" s="242" t="s">
        <v>1771</v>
      </c>
      <c r="C165" s="242" t="s">
        <v>1191</v>
      </c>
      <c r="D165" s="242" t="s">
        <v>1134</v>
      </c>
      <c r="E165" s="243">
        <v>124470</v>
      </c>
    </row>
    <row r="166" spans="1:5">
      <c r="A166" s="241" t="s">
        <v>1071</v>
      </c>
      <c r="B166" s="242" t="s">
        <v>1771</v>
      </c>
      <c r="C166" s="242" t="s">
        <v>1191</v>
      </c>
      <c r="D166" s="242" t="s">
        <v>362</v>
      </c>
      <c r="E166" s="243">
        <v>124470</v>
      </c>
    </row>
    <row r="167" spans="1:5" ht="89.25">
      <c r="A167" s="241" t="s">
        <v>572</v>
      </c>
      <c r="B167" s="242" t="s">
        <v>743</v>
      </c>
      <c r="C167" s="242" t="s">
        <v>1166</v>
      </c>
      <c r="D167" s="242" t="s">
        <v>1166</v>
      </c>
      <c r="E167" s="243">
        <v>49911000</v>
      </c>
    </row>
    <row r="168" spans="1:5" ht="25.5">
      <c r="A168" s="241" t="s">
        <v>1306</v>
      </c>
      <c r="B168" s="242" t="s">
        <v>743</v>
      </c>
      <c r="C168" s="242" t="s">
        <v>1307</v>
      </c>
      <c r="D168" s="242" t="s">
        <v>1166</v>
      </c>
      <c r="E168" s="243">
        <v>49911000</v>
      </c>
    </row>
    <row r="169" spans="1:5" ht="25.5">
      <c r="A169" s="241" t="s">
        <v>1188</v>
      </c>
      <c r="B169" s="242" t="s">
        <v>743</v>
      </c>
      <c r="C169" s="242" t="s">
        <v>1189</v>
      </c>
      <c r="D169" s="242" t="s">
        <v>1166</v>
      </c>
      <c r="E169" s="243">
        <v>49911000</v>
      </c>
    </row>
    <row r="170" spans="1:5">
      <c r="A170" s="241" t="s">
        <v>139</v>
      </c>
      <c r="B170" s="242" t="s">
        <v>743</v>
      </c>
      <c r="C170" s="242" t="s">
        <v>1189</v>
      </c>
      <c r="D170" s="242" t="s">
        <v>1134</v>
      </c>
      <c r="E170" s="243">
        <v>49911000</v>
      </c>
    </row>
    <row r="171" spans="1:5">
      <c r="A171" s="241" t="s">
        <v>151</v>
      </c>
      <c r="B171" s="242" t="s">
        <v>743</v>
      </c>
      <c r="C171" s="242" t="s">
        <v>1189</v>
      </c>
      <c r="D171" s="242" t="s">
        <v>405</v>
      </c>
      <c r="E171" s="243">
        <v>49911000</v>
      </c>
    </row>
    <row r="172" spans="1:5" ht="102">
      <c r="A172" s="241" t="s">
        <v>579</v>
      </c>
      <c r="B172" s="242" t="s">
        <v>755</v>
      </c>
      <c r="C172" s="242" t="s">
        <v>1166</v>
      </c>
      <c r="D172" s="242" t="s">
        <v>1166</v>
      </c>
      <c r="E172" s="243">
        <v>8050000</v>
      </c>
    </row>
    <row r="173" spans="1:5" ht="25.5">
      <c r="A173" s="241" t="s">
        <v>1306</v>
      </c>
      <c r="B173" s="242" t="s">
        <v>755</v>
      </c>
      <c r="C173" s="242" t="s">
        <v>1307</v>
      </c>
      <c r="D173" s="242" t="s">
        <v>1166</v>
      </c>
      <c r="E173" s="243">
        <v>8050000</v>
      </c>
    </row>
    <row r="174" spans="1:5" ht="25.5">
      <c r="A174" s="241" t="s">
        <v>1188</v>
      </c>
      <c r="B174" s="242" t="s">
        <v>755</v>
      </c>
      <c r="C174" s="242" t="s">
        <v>1189</v>
      </c>
      <c r="D174" s="242" t="s">
        <v>1166</v>
      </c>
      <c r="E174" s="243">
        <v>8050000</v>
      </c>
    </row>
    <row r="175" spans="1:5">
      <c r="A175" s="241" t="s">
        <v>139</v>
      </c>
      <c r="B175" s="242" t="s">
        <v>755</v>
      </c>
      <c r="C175" s="242" t="s">
        <v>1189</v>
      </c>
      <c r="D175" s="242" t="s">
        <v>1134</v>
      </c>
      <c r="E175" s="243">
        <v>8050000</v>
      </c>
    </row>
    <row r="176" spans="1:5">
      <c r="A176" s="241" t="s">
        <v>152</v>
      </c>
      <c r="B176" s="242" t="s">
        <v>755</v>
      </c>
      <c r="C176" s="242" t="s">
        <v>1189</v>
      </c>
      <c r="D176" s="242" t="s">
        <v>392</v>
      </c>
      <c r="E176" s="243">
        <v>8050000</v>
      </c>
    </row>
    <row r="177" spans="1:5" ht="89.25">
      <c r="A177" s="241" t="s">
        <v>958</v>
      </c>
      <c r="B177" s="242" t="s">
        <v>959</v>
      </c>
      <c r="C177" s="242" t="s">
        <v>1166</v>
      </c>
      <c r="D177" s="242" t="s">
        <v>1166</v>
      </c>
      <c r="E177" s="243">
        <v>16300144</v>
      </c>
    </row>
    <row r="178" spans="1:5" ht="25.5">
      <c r="A178" s="241" t="s">
        <v>1306</v>
      </c>
      <c r="B178" s="242" t="s">
        <v>959</v>
      </c>
      <c r="C178" s="242" t="s">
        <v>1307</v>
      </c>
      <c r="D178" s="242" t="s">
        <v>1166</v>
      </c>
      <c r="E178" s="243">
        <v>16300144</v>
      </c>
    </row>
    <row r="179" spans="1:5" ht="25.5">
      <c r="A179" s="241" t="s">
        <v>1188</v>
      </c>
      <c r="B179" s="242" t="s">
        <v>959</v>
      </c>
      <c r="C179" s="242" t="s">
        <v>1189</v>
      </c>
      <c r="D179" s="242" t="s">
        <v>1166</v>
      </c>
      <c r="E179" s="243">
        <v>16300144</v>
      </c>
    </row>
    <row r="180" spans="1:5">
      <c r="A180" s="241" t="s">
        <v>139</v>
      </c>
      <c r="B180" s="242" t="s">
        <v>959</v>
      </c>
      <c r="C180" s="242" t="s">
        <v>1189</v>
      </c>
      <c r="D180" s="242" t="s">
        <v>1134</v>
      </c>
      <c r="E180" s="243">
        <v>16300144</v>
      </c>
    </row>
    <row r="181" spans="1:5">
      <c r="A181" s="241" t="s">
        <v>151</v>
      </c>
      <c r="B181" s="242" t="s">
        <v>959</v>
      </c>
      <c r="C181" s="242" t="s">
        <v>1189</v>
      </c>
      <c r="D181" s="242" t="s">
        <v>405</v>
      </c>
      <c r="E181" s="243">
        <v>16300144</v>
      </c>
    </row>
    <row r="182" spans="1:5" ht="102">
      <c r="A182" s="241" t="s">
        <v>960</v>
      </c>
      <c r="B182" s="242" t="s">
        <v>961</v>
      </c>
      <c r="C182" s="242" t="s">
        <v>1166</v>
      </c>
      <c r="D182" s="242" t="s">
        <v>1166</v>
      </c>
      <c r="E182" s="243">
        <v>15068000</v>
      </c>
    </row>
    <row r="183" spans="1:5" ht="25.5">
      <c r="A183" s="241" t="s">
        <v>1306</v>
      </c>
      <c r="B183" s="242" t="s">
        <v>961</v>
      </c>
      <c r="C183" s="242" t="s">
        <v>1307</v>
      </c>
      <c r="D183" s="242" t="s">
        <v>1166</v>
      </c>
      <c r="E183" s="243">
        <v>15068000</v>
      </c>
    </row>
    <row r="184" spans="1:5" ht="25.5">
      <c r="A184" s="241" t="s">
        <v>1188</v>
      </c>
      <c r="B184" s="242" t="s">
        <v>961</v>
      </c>
      <c r="C184" s="242" t="s">
        <v>1189</v>
      </c>
      <c r="D184" s="242" t="s">
        <v>1166</v>
      </c>
      <c r="E184" s="243">
        <v>15068000</v>
      </c>
    </row>
    <row r="185" spans="1:5">
      <c r="A185" s="241" t="s">
        <v>139</v>
      </c>
      <c r="B185" s="242" t="s">
        <v>961</v>
      </c>
      <c r="C185" s="242" t="s">
        <v>1189</v>
      </c>
      <c r="D185" s="242" t="s">
        <v>1134</v>
      </c>
      <c r="E185" s="243">
        <v>15068000</v>
      </c>
    </row>
    <row r="186" spans="1:5">
      <c r="A186" s="241" t="s">
        <v>152</v>
      </c>
      <c r="B186" s="242" t="s">
        <v>961</v>
      </c>
      <c r="C186" s="242" t="s">
        <v>1189</v>
      </c>
      <c r="D186" s="242" t="s">
        <v>392</v>
      </c>
      <c r="E186" s="243">
        <v>15068000</v>
      </c>
    </row>
    <row r="187" spans="1:5" ht="89.25">
      <c r="A187" s="241" t="s">
        <v>962</v>
      </c>
      <c r="B187" s="242" t="s">
        <v>963</v>
      </c>
      <c r="C187" s="242" t="s">
        <v>1166</v>
      </c>
      <c r="D187" s="242" t="s">
        <v>1166</v>
      </c>
      <c r="E187" s="243">
        <v>330000</v>
      </c>
    </row>
    <row r="188" spans="1:5" ht="25.5">
      <c r="A188" s="241" t="s">
        <v>1314</v>
      </c>
      <c r="B188" s="242" t="s">
        <v>963</v>
      </c>
      <c r="C188" s="242" t="s">
        <v>1315</v>
      </c>
      <c r="D188" s="242" t="s">
        <v>1166</v>
      </c>
      <c r="E188" s="243">
        <v>330000</v>
      </c>
    </row>
    <row r="189" spans="1:5">
      <c r="A189" s="241" t="s">
        <v>1190</v>
      </c>
      <c r="B189" s="242" t="s">
        <v>963</v>
      </c>
      <c r="C189" s="242" t="s">
        <v>1191</v>
      </c>
      <c r="D189" s="242" t="s">
        <v>1166</v>
      </c>
      <c r="E189" s="243">
        <v>330000</v>
      </c>
    </row>
    <row r="190" spans="1:5">
      <c r="A190" s="241" t="s">
        <v>139</v>
      </c>
      <c r="B190" s="242" t="s">
        <v>963</v>
      </c>
      <c r="C190" s="242" t="s">
        <v>1191</v>
      </c>
      <c r="D190" s="242" t="s">
        <v>1134</v>
      </c>
      <c r="E190" s="243">
        <v>170000</v>
      </c>
    </row>
    <row r="191" spans="1:5">
      <c r="A191" s="241" t="s">
        <v>1073</v>
      </c>
      <c r="B191" s="242" t="s">
        <v>963</v>
      </c>
      <c r="C191" s="242" t="s">
        <v>1191</v>
      </c>
      <c r="D191" s="242" t="s">
        <v>1074</v>
      </c>
      <c r="E191" s="243">
        <v>170000</v>
      </c>
    </row>
    <row r="192" spans="1:5">
      <c r="A192" s="241" t="s">
        <v>246</v>
      </c>
      <c r="B192" s="242" t="s">
        <v>963</v>
      </c>
      <c r="C192" s="242" t="s">
        <v>1191</v>
      </c>
      <c r="D192" s="242" t="s">
        <v>1136</v>
      </c>
      <c r="E192" s="243">
        <v>160000</v>
      </c>
    </row>
    <row r="193" spans="1:5">
      <c r="A193" s="241" t="s">
        <v>2106</v>
      </c>
      <c r="B193" s="242" t="s">
        <v>963</v>
      </c>
      <c r="C193" s="242" t="s">
        <v>1191</v>
      </c>
      <c r="D193" s="242" t="s">
        <v>2121</v>
      </c>
      <c r="E193" s="243">
        <v>160000</v>
      </c>
    </row>
    <row r="194" spans="1:5" ht="102">
      <c r="A194" s="241" t="s">
        <v>1143</v>
      </c>
      <c r="B194" s="242" t="s">
        <v>1144</v>
      </c>
      <c r="C194" s="242" t="s">
        <v>1166</v>
      </c>
      <c r="D194" s="242" t="s">
        <v>1166</v>
      </c>
      <c r="E194" s="243">
        <v>220000</v>
      </c>
    </row>
    <row r="195" spans="1:5" ht="25.5">
      <c r="A195" s="241" t="s">
        <v>1314</v>
      </c>
      <c r="B195" s="242" t="s">
        <v>1144</v>
      </c>
      <c r="C195" s="242" t="s">
        <v>1315</v>
      </c>
      <c r="D195" s="242" t="s">
        <v>1166</v>
      </c>
      <c r="E195" s="243">
        <v>220000</v>
      </c>
    </row>
    <row r="196" spans="1:5">
      <c r="A196" s="241" t="s">
        <v>1190</v>
      </c>
      <c r="B196" s="242" t="s">
        <v>1144</v>
      </c>
      <c r="C196" s="242" t="s">
        <v>1191</v>
      </c>
      <c r="D196" s="242" t="s">
        <v>1166</v>
      </c>
      <c r="E196" s="243">
        <v>220000</v>
      </c>
    </row>
    <row r="197" spans="1:5">
      <c r="A197" s="241" t="s">
        <v>139</v>
      </c>
      <c r="B197" s="242" t="s">
        <v>1144</v>
      </c>
      <c r="C197" s="242" t="s">
        <v>1191</v>
      </c>
      <c r="D197" s="242" t="s">
        <v>1134</v>
      </c>
      <c r="E197" s="243">
        <v>220000</v>
      </c>
    </row>
    <row r="198" spans="1:5">
      <c r="A198" s="241" t="s">
        <v>1071</v>
      </c>
      <c r="B198" s="242" t="s">
        <v>1144</v>
      </c>
      <c r="C198" s="242" t="s">
        <v>1191</v>
      </c>
      <c r="D198" s="242" t="s">
        <v>362</v>
      </c>
      <c r="E198" s="243">
        <v>220000</v>
      </c>
    </row>
    <row r="199" spans="1:5" ht="216.75">
      <c r="A199" s="241" t="s">
        <v>1336</v>
      </c>
      <c r="B199" s="242" t="s">
        <v>738</v>
      </c>
      <c r="C199" s="242" t="s">
        <v>1166</v>
      </c>
      <c r="D199" s="242" t="s">
        <v>1166</v>
      </c>
      <c r="E199" s="243">
        <v>118840400</v>
      </c>
    </row>
    <row r="200" spans="1:5" ht="51">
      <c r="A200" s="241" t="s">
        <v>1305</v>
      </c>
      <c r="B200" s="242" t="s">
        <v>738</v>
      </c>
      <c r="C200" s="242" t="s">
        <v>271</v>
      </c>
      <c r="D200" s="242" t="s">
        <v>1166</v>
      </c>
      <c r="E200" s="243">
        <v>114260700</v>
      </c>
    </row>
    <row r="201" spans="1:5">
      <c r="A201" s="241" t="s">
        <v>1182</v>
      </c>
      <c r="B201" s="242" t="s">
        <v>738</v>
      </c>
      <c r="C201" s="242" t="s">
        <v>133</v>
      </c>
      <c r="D201" s="242" t="s">
        <v>1166</v>
      </c>
      <c r="E201" s="243">
        <v>114260700</v>
      </c>
    </row>
    <row r="202" spans="1:5">
      <c r="A202" s="241" t="s">
        <v>139</v>
      </c>
      <c r="B202" s="242" t="s">
        <v>738</v>
      </c>
      <c r="C202" s="242" t="s">
        <v>133</v>
      </c>
      <c r="D202" s="242" t="s">
        <v>1134</v>
      </c>
      <c r="E202" s="243">
        <v>114260700</v>
      </c>
    </row>
    <row r="203" spans="1:5">
      <c r="A203" s="241" t="s">
        <v>151</v>
      </c>
      <c r="B203" s="242" t="s">
        <v>738</v>
      </c>
      <c r="C203" s="242" t="s">
        <v>133</v>
      </c>
      <c r="D203" s="242" t="s">
        <v>405</v>
      </c>
      <c r="E203" s="243">
        <v>114260700</v>
      </c>
    </row>
    <row r="204" spans="1:5" ht="25.5">
      <c r="A204" s="241" t="s">
        <v>1306</v>
      </c>
      <c r="B204" s="242" t="s">
        <v>738</v>
      </c>
      <c r="C204" s="242" t="s">
        <v>1307</v>
      </c>
      <c r="D204" s="242" t="s">
        <v>1166</v>
      </c>
      <c r="E204" s="243">
        <v>4579700</v>
      </c>
    </row>
    <row r="205" spans="1:5" ht="25.5">
      <c r="A205" s="241" t="s">
        <v>1188</v>
      </c>
      <c r="B205" s="242" t="s">
        <v>738</v>
      </c>
      <c r="C205" s="242" t="s">
        <v>1189</v>
      </c>
      <c r="D205" s="242" t="s">
        <v>1166</v>
      </c>
      <c r="E205" s="243">
        <v>4579700</v>
      </c>
    </row>
    <row r="206" spans="1:5">
      <c r="A206" s="241" t="s">
        <v>139</v>
      </c>
      <c r="B206" s="242" t="s">
        <v>738</v>
      </c>
      <c r="C206" s="242" t="s">
        <v>1189</v>
      </c>
      <c r="D206" s="242" t="s">
        <v>1134</v>
      </c>
      <c r="E206" s="243">
        <v>4579700</v>
      </c>
    </row>
    <row r="207" spans="1:5">
      <c r="A207" s="241" t="s">
        <v>151</v>
      </c>
      <c r="B207" s="242" t="s">
        <v>738</v>
      </c>
      <c r="C207" s="242" t="s">
        <v>1189</v>
      </c>
      <c r="D207" s="242" t="s">
        <v>405</v>
      </c>
      <c r="E207" s="243">
        <v>4579700</v>
      </c>
    </row>
    <row r="208" spans="1:5" ht="229.5">
      <c r="A208" s="241" t="s">
        <v>1338</v>
      </c>
      <c r="B208" s="242" t="s">
        <v>746</v>
      </c>
      <c r="C208" s="242" t="s">
        <v>1166</v>
      </c>
      <c r="D208" s="242" t="s">
        <v>1166</v>
      </c>
      <c r="E208" s="243">
        <v>113533000</v>
      </c>
    </row>
    <row r="209" spans="1:5" ht="51">
      <c r="A209" s="241" t="s">
        <v>1305</v>
      </c>
      <c r="B209" s="242" t="s">
        <v>746</v>
      </c>
      <c r="C209" s="242" t="s">
        <v>271</v>
      </c>
      <c r="D209" s="242" t="s">
        <v>1166</v>
      </c>
      <c r="E209" s="243">
        <v>113296470</v>
      </c>
    </row>
    <row r="210" spans="1:5">
      <c r="A210" s="241" t="s">
        <v>1182</v>
      </c>
      <c r="B210" s="242" t="s">
        <v>746</v>
      </c>
      <c r="C210" s="242" t="s">
        <v>133</v>
      </c>
      <c r="D210" s="242" t="s">
        <v>1166</v>
      </c>
      <c r="E210" s="243">
        <v>113296470</v>
      </c>
    </row>
    <row r="211" spans="1:5">
      <c r="A211" s="241" t="s">
        <v>139</v>
      </c>
      <c r="B211" s="242" t="s">
        <v>746</v>
      </c>
      <c r="C211" s="242" t="s">
        <v>133</v>
      </c>
      <c r="D211" s="242" t="s">
        <v>1134</v>
      </c>
      <c r="E211" s="243">
        <v>113296470</v>
      </c>
    </row>
    <row r="212" spans="1:5">
      <c r="A212" s="241" t="s">
        <v>152</v>
      </c>
      <c r="B212" s="242" t="s">
        <v>746</v>
      </c>
      <c r="C212" s="242" t="s">
        <v>133</v>
      </c>
      <c r="D212" s="242" t="s">
        <v>392</v>
      </c>
      <c r="E212" s="243">
        <v>113296470</v>
      </c>
    </row>
    <row r="213" spans="1:5" ht="25.5">
      <c r="A213" s="241" t="s">
        <v>1306</v>
      </c>
      <c r="B213" s="242" t="s">
        <v>746</v>
      </c>
      <c r="C213" s="242" t="s">
        <v>1307</v>
      </c>
      <c r="D213" s="242" t="s">
        <v>1166</v>
      </c>
      <c r="E213" s="243">
        <v>236530</v>
      </c>
    </row>
    <row r="214" spans="1:5" ht="25.5">
      <c r="A214" s="241" t="s">
        <v>1188</v>
      </c>
      <c r="B214" s="242" t="s">
        <v>746</v>
      </c>
      <c r="C214" s="242" t="s">
        <v>1189</v>
      </c>
      <c r="D214" s="242" t="s">
        <v>1166</v>
      </c>
      <c r="E214" s="243">
        <v>236530</v>
      </c>
    </row>
    <row r="215" spans="1:5">
      <c r="A215" s="241" t="s">
        <v>139</v>
      </c>
      <c r="B215" s="242" t="s">
        <v>746</v>
      </c>
      <c r="C215" s="242" t="s">
        <v>1189</v>
      </c>
      <c r="D215" s="242" t="s">
        <v>1134</v>
      </c>
      <c r="E215" s="243">
        <v>236530</v>
      </c>
    </row>
    <row r="216" spans="1:5">
      <c r="A216" s="241" t="s">
        <v>152</v>
      </c>
      <c r="B216" s="242" t="s">
        <v>746</v>
      </c>
      <c r="C216" s="242" t="s">
        <v>1189</v>
      </c>
      <c r="D216" s="242" t="s">
        <v>392</v>
      </c>
      <c r="E216" s="243">
        <v>236530</v>
      </c>
    </row>
    <row r="217" spans="1:5" ht="140.25">
      <c r="A217" s="241" t="s">
        <v>1341</v>
      </c>
      <c r="B217" s="242" t="s">
        <v>782</v>
      </c>
      <c r="C217" s="242" t="s">
        <v>1166</v>
      </c>
      <c r="D217" s="242" t="s">
        <v>1166</v>
      </c>
      <c r="E217" s="243">
        <v>950400</v>
      </c>
    </row>
    <row r="218" spans="1:5" ht="25.5">
      <c r="A218" s="241" t="s">
        <v>1306</v>
      </c>
      <c r="B218" s="242" t="s">
        <v>782</v>
      </c>
      <c r="C218" s="242" t="s">
        <v>1307</v>
      </c>
      <c r="D218" s="242" t="s">
        <v>1166</v>
      </c>
      <c r="E218" s="243">
        <v>950400</v>
      </c>
    </row>
    <row r="219" spans="1:5" ht="25.5">
      <c r="A219" s="241" t="s">
        <v>1188</v>
      </c>
      <c r="B219" s="242" t="s">
        <v>782</v>
      </c>
      <c r="C219" s="242" t="s">
        <v>1189</v>
      </c>
      <c r="D219" s="242" t="s">
        <v>1166</v>
      </c>
      <c r="E219" s="243">
        <v>950400</v>
      </c>
    </row>
    <row r="220" spans="1:5">
      <c r="A220" s="241" t="s">
        <v>140</v>
      </c>
      <c r="B220" s="242" t="s">
        <v>782</v>
      </c>
      <c r="C220" s="242" t="s">
        <v>1189</v>
      </c>
      <c r="D220" s="242" t="s">
        <v>1135</v>
      </c>
      <c r="E220" s="243">
        <v>950400</v>
      </c>
    </row>
    <row r="221" spans="1:5">
      <c r="A221" s="241" t="s">
        <v>98</v>
      </c>
      <c r="B221" s="242" t="s">
        <v>782</v>
      </c>
      <c r="C221" s="242" t="s">
        <v>1189</v>
      </c>
      <c r="D221" s="242" t="s">
        <v>375</v>
      </c>
      <c r="E221" s="243">
        <v>950400</v>
      </c>
    </row>
    <row r="222" spans="1:5" ht="102">
      <c r="A222" s="241" t="s">
        <v>1343</v>
      </c>
      <c r="B222" s="242" t="s">
        <v>784</v>
      </c>
      <c r="C222" s="242" t="s">
        <v>1166</v>
      </c>
      <c r="D222" s="242" t="s">
        <v>1166</v>
      </c>
      <c r="E222" s="243">
        <v>2194600</v>
      </c>
    </row>
    <row r="223" spans="1:5" ht="25.5">
      <c r="A223" s="241" t="s">
        <v>1306</v>
      </c>
      <c r="B223" s="242" t="s">
        <v>784</v>
      </c>
      <c r="C223" s="242" t="s">
        <v>1307</v>
      </c>
      <c r="D223" s="242" t="s">
        <v>1166</v>
      </c>
      <c r="E223" s="243">
        <v>43000</v>
      </c>
    </row>
    <row r="224" spans="1:5" ht="25.5">
      <c r="A224" s="241" t="s">
        <v>1188</v>
      </c>
      <c r="B224" s="242" t="s">
        <v>784</v>
      </c>
      <c r="C224" s="242" t="s">
        <v>1189</v>
      </c>
      <c r="D224" s="242" t="s">
        <v>1166</v>
      </c>
      <c r="E224" s="243">
        <v>43000</v>
      </c>
    </row>
    <row r="225" spans="1:5">
      <c r="A225" s="241" t="s">
        <v>140</v>
      </c>
      <c r="B225" s="242" t="s">
        <v>784</v>
      </c>
      <c r="C225" s="242" t="s">
        <v>1189</v>
      </c>
      <c r="D225" s="242" t="s">
        <v>1135</v>
      </c>
      <c r="E225" s="243">
        <v>43000</v>
      </c>
    </row>
    <row r="226" spans="1:5">
      <c r="A226" s="241" t="s">
        <v>18</v>
      </c>
      <c r="B226" s="242" t="s">
        <v>784</v>
      </c>
      <c r="C226" s="242" t="s">
        <v>1189</v>
      </c>
      <c r="D226" s="242" t="s">
        <v>420</v>
      </c>
      <c r="E226" s="243">
        <v>43000</v>
      </c>
    </row>
    <row r="227" spans="1:5">
      <c r="A227" s="241" t="s">
        <v>1310</v>
      </c>
      <c r="B227" s="242" t="s">
        <v>784</v>
      </c>
      <c r="C227" s="242" t="s">
        <v>1311</v>
      </c>
      <c r="D227" s="242" t="s">
        <v>1166</v>
      </c>
      <c r="E227" s="243">
        <v>2151600</v>
      </c>
    </row>
    <row r="228" spans="1:5" ht="25.5">
      <c r="A228" s="241" t="s">
        <v>1192</v>
      </c>
      <c r="B228" s="242" t="s">
        <v>784</v>
      </c>
      <c r="C228" s="242" t="s">
        <v>554</v>
      </c>
      <c r="D228" s="242" t="s">
        <v>1166</v>
      </c>
      <c r="E228" s="243">
        <v>2151600</v>
      </c>
    </row>
    <row r="229" spans="1:5">
      <c r="A229" s="241" t="s">
        <v>140</v>
      </c>
      <c r="B229" s="242" t="s">
        <v>784</v>
      </c>
      <c r="C229" s="242" t="s">
        <v>554</v>
      </c>
      <c r="D229" s="242" t="s">
        <v>1135</v>
      </c>
      <c r="E229" s="243">
        <v>2151600</v>
      </c>
    </row>
    <row r="230" spans="1:5">
      <c r="A230" s="241" t="s">
        <v>18</v>
      </c>
      <c r="B230" s="242" t="s">
        <v>784</v>
      </c>
      <c r="C230" s="242" t="s">
        <v>554</v>
      </c>
      <c r="D230" s="242" t="s">
        <v>420</v>
      </c>
      <c r="E230" s="243">
        <v>2151600</v>
      </c>
    </row>
    <row r="231" spans="1:5" ht="229.5">
      <c r="A231" s="241" t="s">
        <v>1339</v>
      </c>
      <c r="B231" s="242" t="s">
        <v>744</v>
      </c>
      <c r="C231" s="242" t="s">
        <v>1166</v>
      </c>
      <c r="D231" s="242" t="s">
        <v>1166</v>
      </c>
      <c r="E231" s="243">
        <v>484485600</v>
      </c>
    </row>
    <row r="232" spans="1:5" ht="51">
      <c r="A232" s="241" t="s">
        <v>1305</v>
      </c>
      <c r="B232" s="242" t="s">
        <v>744</v>
      </c>
      <c r="C232" s="242" t="s">
        <v>271</v>
      </c>
      <c r="D232" s="242" t="s">
        <v>1166</v>
      </c>
      <c r="E232" s="243">
        <v>448896793</v>
      </c>
    </row>
    <row r="233" spans="1:5">
      <c r="A233" s="241" t="s">
        <v>1182</v>
      </c>
      <c r="B233" s="242" t="s">
        <v>744</v>
      </c>
      <c r="C233" s="242" t="s">
        <v>133</v>
      </c>
      <c r="D233" s="242" t="s">
        <v>1166</v>
      </c>
      <c r="E233" s="243">
        <v>448896793</v>
      </c>
    </row>
    <row r="234" spans="1:5">
      <c r="A234" s="241" t="s">
        <v>139</v>
      </c>
      <c r="B234" s="242" t="s">
        <v>744</v>
      </c>
      <c r="C234" s="242" t="s">
        <v>133</v>
      </c>
      <c r="D234" s="242" t="s">
        <v>1134</v>
      </c>
      <c r="E234" s="243">
        <v>448896793</v>
      </c>
    </row>
    <row r="235" spans="1:5">
      <c r="A235" s="241" t="s">
        <v>152</v>
      </c>
      <c r="B235" s="242" t="s">
        <v>744</v>
      </c>
      <c r="C235" s="242" t="s">
        <v>133</v>
      </c>
      <c r="D235" s="242" t="s">
        <v>392</v>
      </c>
      <c r="E235" s="243">
        <v>427710763</v>
      </c>
    </row>
    <row r="236" spans="1:5">
      <c r="A236" s="241" t="s">
        <v>1073</v>
      </c>
      <c r="B236" s="242" t="s">
        <v>744</v>
      </c>
      <c r="C236" s="242" t="s">
        <v>133</v>
      </c>
      <c r="D236" s="242" t="s">
        <v>1074</v>
      </c>
      <c r="E236" s="243">
        <v>21186030</v>
      </c>
    </row>
    <row r="237" spans="1:5" ht="25.5">
      <c r="A237" s="241" t="s">
        <v>1306</v>
      </c>
      <c r="B237" s="242" t="s">
        <v>744</v>
      </c>
      <c r="C237" s="242" t="s">
        <v>1307</v>
      </c>
      <c r="D237" s="242" t="s">
        <v>1166</v>
      </c>
      <c r="E237" s="243">
        <v>35588807</v>
      </c>
    </row>
    <row r="238" spans="1:5" ht="25.5">
      <c r="A238" s="241" t="s">
        <v>1188</v>
      </c>
      <c r="B238" s="242" t="s">
        <v>744</v>
      </c>
      <c r="C238" s="242" t="s">
        <v>1189</v>
      </c>
      <c r="D238" s="242" t="s">
        <v>1166</v>
      </c>
      <c r="E238" s="243">
        <v>35588807</v>
      </c>
    </row>
    <row r="239" spans="1:5">
      <c r="A239" s="241" t="s">
        <v>139</v>
      </c>
      <c r="B239" s="242" t="s">
        <v>744</v>
      </c>
      <c r="C239" s="242" t="s">
        <v>1189</v>
      </c>
      <c r="D239" s="242" t="s">
        <v>1134</v>
      </c>
      <c r="E239" s="243">
        <v>35588807</v>
      </c>
    </row>
    <row r="240" spans="1:5">
      <c r="A240" s="241" t="s">
        <v>152</v>
      </c>
      <c r="B240" s="242" t="s">
        <v>744</v>
      </c>
      <c r="C240" s="242" t="s">
        <v>1189</v>
      </c>
      <c r="D240" s="242" t="s">
        <v>392</v>
      </c>
      <c r="E240" s="243">
        <v>35588807</v>
      </c>
    </row>
    <row r="241" spans="1:5" ht="102">
      <c r="A241" s="241" t="s">
        <v>1342</v>
      </c>
      <c r="B241" s="242" t="s">
        <v>783</v>
      </c>
      <c r="C241" s="242" t="s">
        <v>1166</v>
      </c>
      <c r="D241" s="242" t="s">
        <v>1166</v>
      </c>
      <c r="E241" s="243">
        <v>24526900</v>
      </c>
    </row>
    <row r="242" spans="1:5" ht="25.5">
      <c r="A242" s="241" t="s">
        <v>1306</v>
      </c>
      <c r="B242" s="242" t="s">
        <v>783</v>
      </c>
      <c r="C242" s="242" t="s">
        <v>1307</v>
      </c>
      <c r="D242" s="242" t="s">
        <v>1166</v>
      </c>
      <c r="E242" s="243">
        <v>23526900</v>
      </c>
    </row>
    <row r="243" spans="1:5" ht="25.5">
      <c r="A243" s="241" t="s">
        <v>1188</v>
      </c>
      <c r="B243" s="242" t="s">
        <v>783</v>
      </c>
      <c r="C243" s="242" t="s">
        <v>1189</v>
      </c>
      <c r="D243" s="242" t="s">
        <v>1166</v>
      </c>
      <c r="E243" s="243">
        <v>23526900</v>
      </c>
    </row>
    <row r="244" spans="1:5">
      <c r="A244" s="241" t="s">
        <v>140</v>
      </c>
      <c r="B244" s="242" t="s">
        <v>783</v>
      </c>
      <c r="C244" s="242" t="s">
        <v>1189</v>
      </c>
      <c r="D244" s="242" t="s">
        <v>1135</v>
      </c>
      <c r="E244" s="243">
        <v>23526900</v>
      </c>
    </row>
    <row r="245" spans="1:5">
      <c r="A245" s="241" t="s">
        <v>98</v>
      </c>
      <c r="B245" s="242" t="s">
        <v>783</v>
      </c>
      <c r="C245" s="242" t="s">
        <v>1189</v>
      </c>
      <c r="D245" s="242" t="s">
        <v>375</v>
      </c>
      <c r="E245" s="243">
        <v>23526900</v>
      </c>
    </row>
    <row r="246" spans="1:5">
      <c r="A246" s="241" t="s">
        <v>1310</v>
      </c>
      <c r="B246" s="242" t="s">
        <v>783</v>
      </c>
      <c r="C246" s="242" t="s">
        <v>1311</v>
      </c>
      <c r="D246" s="242" t="s">
        <v>1166</v>
      </c>
      <c r="E246" s="243">
        <v>1000000</v>
      </c>
    </row>
    <row r="247" spans="1:5" ht="25.5">
      <c r="A247" s="241" t="s">
        <v>1192</v>
      </c>
      <c r="B247" s="242" t="s">
        <v>783</v>
      </c>
      <c r="C247" s="242" t="s">
        <v>554</v>
      </c>
      <c r="D247" s="242" t="s">
        <v>1166</v>
      </c>
      <c r="E247" s="243">
        <v>1000000</v>
      </c>
    </row>
    <row r="248" spans="1:5">
      <c r="A248" s="241" t="s">
        <v>140</v>
      </c>
      <c r="B248" s="242" t="s">
        <v>783</v>
      </c>
      <c r="C248" s="242" t="s">
        <v>554</v>
      </c>
      <c r="D248" s="242" t="s">
        <v>1135</v>
      </c>
      <c r="E248" s="243">
        <v>1000000</v>
      </c>
    </row>
    <row r="249" spans="1:5">
      <c r="A249" s="241" t="s">
        <v>98</v>
      </c>
      <c r="B249" s="242" t="s">
        <v>783</v>
      </c>
      <c r="C249" s="242" t="s">
        <v>554</v>
      </c>
      <c r="D249" s="242" t="s">
        <v>375</v>
      </c>
      <c r="E249" s="243">
        <v>1000000</v>
      </c>
    </row>
    <row r="250" spans="1:5" ht="216.75">
      <c r="A250" s="241" t="s">
        <v>1337</v>
      </c>
      <c r="B250" s="242" t="s">
        <v>736</v>
      </c>
      <c r="C250" s="242" t="s">
        <v>1166</v>
      </c>
      <c r="D250" s="242" t="s">
        <v>1166</v>
      </c>
      <c r="E250" s="243">
        <v>148105900</v>
      </c>
    </row>
    <row r="251" spans="1:5" ht="51">
      <c r="A251" s="241" t="s">
        <v>1305</v>
      </c>
      <c r="B251" s="242" t="s">
        <v>736</v>
      </c>
      <c r="C251" s="242" t="s">
        <v>271</v>
      </c>
      <c r="D251" s="242" t="s">
        <v>1166</v>
      </c>
      <c r="E251" s="243">
        <v>140995000</v>
      </c>
    </row>
    <row r="252" spans="1:5">
      <c r="A252" s="241" t="s">
        <v>1182</v>
      </c>
      <c r="B252" s="242" t="s">
        <v>736</v>
      </c>
      <c r="C252" s="242" t="s">
        <v>133</v>
      </c>
      <c r="D252" s="242" t="s">
        <v>1166</v>
      </c>
      <c r="E252" s="243">
        <v>140995000</v>
      </c>
    </row>
    <row r="253" spans="1:5">
      <c r="A253" s="241" t="s">
        <v>139</v>
      </c>
      <c r="B253" s="242" t="s">
        <v>736</v>
      </c>
      <c r="C253" s="242" t="s">
        <v>133</v>
      </c>
      <c r="D253" s="242" t="s">
        <v>1134</v>
      </c>
      <c r="E253" s="243">
        <v>140995000</v>
      </c>
    </row>
    <row r="254" spans="1:5">
      <c r="A254" s="241" t="s">
        <v>151</v>
      </c>
      <c r="B254" s="242" t="s">
        <v>736</v>
      </c>
      <c r="C254" s="242" t="s">
        <v>133</v>
      </c>
      <c r="D254" s="242" t="s">
        <v>405</v>
      </c>
      <c r="E254" s="243">
        <v>140995000</v>
      </c>
    </row>
    <row r="255" spans="1:5" ht="25.5">
      <c r="A255" s="241" t="s">
        <v>1306</v>
      </c>
      <c r="B255" s="242" t="s">
        <v>736</v>
      </c>
      <c r="C255" s="242" t="s">
        <v>1307</v>
      </c>
      <c r="D255" s="242" t="s">
        <v>1166</v>
      </c>
      <c r="E255" s="243">
        <v>7110900</v>
      </c>
    </row>
    <row r="256" spans="1:5" ht="25.5">
      <c r="A256" s="241" t="s">
        <v>1188</v>
      </c>
      <c r="B256" s="242" t="s">
        <v>736</v>
      </c>
      <c r="C256" s="242" t="s">
        <v>1189</v>
      </c>
      <c r="D256" s="242" t="s">
        <v>1166</v>
      </c>
      <c r="E256" s="243">
        <v>7110900</v>
      </c>
    </row>
    <row r="257" spans="1:5">
      <c r="A257" s="241" t="s">
        <v>139</v>
      </c>
      <c r="B257" s="242" t="s">
        <v>736</v>
      </c>
      <c r="C257" s="242" t="s">
        <v>1189</v>
      </c>
      <c r="D257" s="242" t="s">
        <v>1134</v>
      </c>
      <c r="E257" s="243">
        <v>7110900</v>
      </c>
    </row>
    <row r="258" spans="1:5">
      <c r="A258" s="241" t="s">
        <v>151</v>
      </c>
      <c r="B258" s="242" t="s">
        <v>736</v>
      </c>
      <c r="C258" s="242" t="s">
        <v>1189</v>
      </c>
      <c r="D258" s="242" t="s">
        <v>405</v>
      </c>
      <c r="E258" s="243">
        <v>7110900</v>
      </c>
    </row>
    <row r="259" spans="1:5" ht="63.75">
      <c r="A259" s="241" t="s">
        <v>1180</v>
      </c>
      <c r="B259" s="242" t="s">
        <v>1181</v>
      </c>
      <c r="C259" s="242" t="s">
        <v>1166</v>
      </c>
      <c r="D259" s="242" t="s">
        <v>1166</v>
      </c>
      <c r="E259" s="243">
        <v>18018400</v>
      </c>
    </row>
    <row r="260" spans="1:5" ht="25.5">
      <c r="A260" s="241" t="s">
        <v>1306</v>
      </c>
      <c r="B260" s="242" t="s">
        <v>1181</v>
      </c>
      <c r="C260" s="242" t="s">
        <v>1307</v>
      </c>
      <c r="D260" s="242" t="s">
        <v>1166</v>
      </c>
      <c r="E260" s="243">
        <v>12648100</v>
      </c>
    </row>
    <row r="261" spans="1:5" ht="25.5">
      <c r="A261" s="241" t="s">
        <v>1188</v>
      </c>
      <c r="B261" s="242" t="s">
        <v>1181</v>
      </c>
      <c r="C261" s="242" t="s">
        <v>1189</v>
      </c>
      <c r="D261" s="242" t="s">
        <v>1166</v>
      </c>
      <c r="E261" s="243">
        <v>12648100</v>
      </c>
    </row>
    <row r="262" spans="1:5">
      <c r="A262" s="241" t="s">
        <v>139</v>
      </c>
      <c r="B262" s="242" t="s">
        <v>1181</v>
      </c>
      <c r="C262" s="242" t="s">
        <v>1189</v>
      </c>
      <c r="D262" s="242" t="s">
        <v>1134</v>
      </c>
      <c r="E262" s="243">
        <v>12648100</v>
      </c>
    </row>
    <row r="263" spans="1:5">
      <c r="A263" s="241" t="s">
        <v>1071</v>
      </c>
      <c r="B263" s="242" t="s">
        <v>1181</v>
      </c>
      <c r="C263" s="242" t="s">
        <v>1189</v>
      </c>
      <c r="D263" s="242" t="s">
        <v>362</v>
      </c>
      <c r="E263" s="243">
        <v>12648100</v>
      </c>
    </row>
    <row r="264" spans="1:5" ht="25.5">
      <c r="A264" s="241" t="s">
        <v>1314</v>
      </c>
      <c r="B264" s="242" t="s">
        <v>1181</v>
      </c>
      <c r="C264" s="242" t="s">
        <v>1315</v>
      </c>
      <c r="D264" s="242" t="s">
        <v>1166</v>
      </c>
      <c r="E264" s="243">
        <v>5370300</v>
      </c>
    </row>
    <row r="265" spans="1:5">
      <c r="A265" s="241" t="s">
        <v>1190</v>
      </c>
      <c r="B265" s="242" t="s">
        <v>1181</v>
      </c>
      <c r="C265" s="242" t="s">
        <v>1191</v>
      </c>
      <c r="D265" s="242" t="s">
        <v>1166</v>
      </c>
      <c r="E265" s="243">
        <v>5370300</v>
      </c>
    </row>
    <row r="266" spans="1:5">
      <c r="A266" s="241" t="s">
        <v>139</v>
      </c>
      <c r="B266" s="242" t="s">
        <v>1181</v>
      </c>
      <c r="C266" s="242" t="s">
        <v>1191</v>
      </c>
      <c r="D266" s="242" t="s">
        <v>1134</v>
      </c>
      <c r="E266" s="243">
        <v>5370300</v>
      </c>
    </row>
    <row r="267" spans="1:5">
      <c r="A267" s="241" t="s">
        <v>1071</v>
      </c>
      <c r="B267" s="242" t="s">
        <v>1181</v>
      </c>
      <c r="C267" s="242" t="s">
        <v>1191</v>
      </c>
      <c r="D267" s="242" t="s">
        <v>362</v>
      </c>
      <c r="E267" s="243">
        <v>5370300</v>
      </c>
    </row>
    <row r="268" spans="1:5" ht="63.75">
      <c r="A268" s="241" t="s">
        <v>408</v>
      </c>
      <c r="B268" s="242" t="s">
        <v>758</v>
      </c>
      <c r="C268" s="242" t="s">
        <v>1166</v>
      </c>
      <c r="D268" s="242" t="s">
        <v>1166</v>
      </c>
      <c r="E268" s="243">
        <v>1115000</v>
      </c>
    </row>
    <row r="269" spans="1:5" ht="25.5">
      <c r="A269" s="241" t="s">
        <v>1306</v>
      </c>
      <c r="B269" s="242" t="s">
        <v>758</v>
      </c>
      <c r="C269" s="242" t="s">
        <v>1307</v>
      </c>
      <c r="D269" s="242" t="s">
        <v>1166</v>
      </c>
      <c r="E269" s="243">
        <v>1029000</v>
      </c>
    </row>
    <row r="270" spans="1:5" ht="25.5">
      <c r="A270" s="241" t="s">
        <v>1188</v>
      </c>
      <c r="B270" s="242" t="s">
        <v>758</v>
      </c>
      <c r="C270" s="242" t="s">
        <v>1189</v>
      </c>
      <c r="D270" s="242" t="s">
        <v>1166</v>
      </c>
      <c r="E270" s="243">
        <v>1029000</v>
      </c>
    </row>
    <row r="271" spans="1:5">
      <c r="A271" s="241" t="s">
        <v>139</v>
      </c>
      <c r="B271" s="242" t="s">
        <v>758</v>
      </c>
      <c r="C271" s="242" t="s">
        <v>1189</v>
      </c>
      <c r="D271" s="242" t="s">
        <v>1134</v>
      </c>
      <c r="E271" s="243">
        <v>1029000</v>
      </c>
    </row>
    <row r="272" spans="1:5">
      <c r="A272" s="241" t="s">
        <v>152</v>
      </c>
      <c r="B272" s="242" t="s">
        <v>758</v>
      </c>
      <c r="C272" s="242" t="s">
        <v>1189</v>
      </c>
      <c r="D272" s="242" t="s">
        <v>392</v>
      </c>
      <c r="E272" s="243">
        <v>809000</v>
      </c>
    </row>
    <row r="273" spans="1:5">
      <c r="A273" s="241" t="s">
        <v>4</v>
      </c>
      <c r="B273" s="242" t="s">
        <v>758</v>
      </c>
      <c r="C273" s="242" t="s">
        <v>1189</v>
      </c>
      <c r="D273" s="242" t="s">
        <v>417</v>
      </c>
      <c r="E273" s="243">
        <v>220000</v>
      </c>
    </row>
    <row r="274" spans="1:5">
      <c r="A274" s="241" t="s">
        <v>1310</v>
      </c>
      <c r="B274" s="242" t="s">
        <v>758</v>
      </c>
      <c r="C274" s="242" t="s">
        <v>1311</v>
      </c>
      <c r="D274" s="242" t="s">
        <v>1166</v>
      </c>
      <c r="E274" s="243">
        <v>86000</v>
      </c>
    </row>
    <row r="275" spans="1:5">
      <c r="A275" s="241" t="s">
        <v>1995</v>
      </c>
      <c r="B275" s="242" t="s">
        <v>758</v>
      </c>
      <c r="C275" s="242" t="s">
        <v>1996</v>
      </c>
      <c r="D275" s="242" t="s">
        <v>1166</v>
      </c>
      <c r="E275" s="243">
        <v>86000</v>
      </c>
    </row>
    <row r="276" spans="1:5">
      <c r="A276" s="241" t="s">
        <v>139</v>
      </c>
      <c r="B276" s="242" t="s">
        <v>758</v>
      </c>
      <c r="C276" s="242" t="s">
        <v>1996</v>
      </c>
      <c r="D276" s="242" t="s">
        <v>1134</v>
      </c>
      <c r="E276" s="243">
        <v>86000</v>
      </c>
    </row>
    <row r="277" spans="1:5">
      <c r="A277" s="241" t="s">
        <v>152</v>
      </c>
      <c r="B277" s="242" t="s">
        <v>758</v>
      </c>
      <c r="C277" s="242" t="s">
        <v>1996</v>
      </c>
      <c r="D277" s="242" t="s">
        <v>392</v>
      </c>
      <c r="E277" s="243">
        <v>86000</v>
      </c>
    </row>
    <row r="278" spans="1:5" ht="63.75">
      <c r="A278" s="241" t="s">
        <v>390</v>
      </c>
      <c r="B278" s="242" t="s">
        <v>773</v>
      </c>
      <c r="C278" s="242" t="s">
        <v>1166</v>
      </c>
      <c r="D278" s="242" t="s">
        <v>1166</v>
      </c>
      <c r="E278" s="243">
        <v>2921000</v>
      </c>
    </row>
    <row r="279" spans="1:5" ht="25.5">
      <c r="A279" s="241" t="s">
        <v>1306</v>
      </c>
      <c r="B279" s="242" t="s">
        <v>773</v>
      </c>
      <c r="C279" s="242" t="s">
        <v>1307</v>
      </c>
      <c r="D279" s="242" t="s">
        <v>1166</v>
      </c>
      <c r="E279" s="243">
        <v>1656000</v>
      </c>
    </row>
    <row r="280" spans="1:5" ht="25.5">
      <c r="A280" s="241" t="s">
        <v>1188</v>
      </c>
      <c r="B280" s="242" t="s">
        <v>773</v>
      </c>
      <c r="C280" s="242" t="s">
        <v>1189</v>
      </c>
      <c r="D280" s="242" t="s">
        <v>1166</v>
      </c>
      <c r="E280" s="243">
        <v>1656000</v>
      </c>
    </row>
    <row r="281" spans="1:5">
      <c r="A281" s="241" t="s">
        <v>139</v>
      </c>
      <c r="B281" s="242" t="s">
        <v>773</v>
      </c>
      <c r="C281" s="242" t="s">
        <v>1189</v>
      </c>
      <c r="D281" s="242" t="s">
        <v>1134</v>
      </c>
      <c r="E281" s="243">
        <v>1656000</v>
      </c>
    </row>
    <row r="282" spans="1:5">
      <c r="A282" s="241" t="s">
        <v>1071</v>
      </c>
      <c r="B282" s="242" t="s">
        <v>773</v>
      </c>
      <c r="C282" s="242" t="s">
        <v>1189</v>
      </c>
      <c r="D282" s="242" t="s">
        <v>362</v>
      </c>
      <c r="E282" s="243">
        <v>1656000</v>
      </c>
    </row>
    <row r="283" spans="1:5" ht="25.5">
      <c r="A283" s="241" t="s">
        <v>1314</v>
      </c>
      <c r="B283" s="242" t="s">
        <v>773</v>
      </c>
      <c r="C283" s="242" t="s">
        <v>1315</v>
      </c>
      <c r="D283" s="242" t="s">
        <v>1166</v>
      </c>
      <c r="E283" s="243">
        <v>1265000</v>
      </c>
    </row>
    <row r="284" spans="1:5">
      <c r="A284" s="241" t="s">
        <v>1190</v>
      </c>
      <c r="B284" s="242" t="s">
        <v>773</v>
      </c>
      <c r="C284" s="242" t="s">
        <v>1191</v>
      </c>
      <c r="D284" s="242" t="s">
        <v>1166</v>
      </c>
      <c r="E284" s="243">
        <v>1265000</v>
      </c>
    </row>
    <row r="285" spans="1:5">
      <c r="A285" s="241" t="s">
        <v>139</v>
      </c>
      <c r="B285" s="242" t="s">
        <v>773</v>
      </c>
      <c r="C285" s="242" t="s">
        <v>1191</v>
      </c>
      <c r="D285" s="242" t="s">
        <v>1134</v>
      </c>
      <c r="E285" s="243">
        <v>1265000</v>
      </c>
    </row>
    <row r="286" spans="1:5">
      <c r="A286" s="241" t="s">
        <v>1071</v>
      </c>
      <c r="B286" s="242" t="s">
        <v>773</v>
      </c>
      <c r="C286" s="242" t="s">
        <v>1191</v>
      </c>
      <c r="D286" s="242" t="s">
        <v>362</v>
      </c>
      <c r="E286" s="243">
        <v>1265000</v>
      </c>
    </row>
    <row r="287" spans="1:5" ht="51">
      <c r="A287" s="241" t="s">
        <v>530</v>
      </c>
      <c r="B287" s="242" t="s">
        <v>761</v>
      </c>
      <c r="C287" s="242" t="s">
        <v>1166</v>
      </c>
      <c r="D287" s="242" t="s">
        <v>1166</v>
      </c>
      <c r="E287" s="243">
        <v>187200</v>
      </c>
    </row>
    <row r="288" spans="1:5">
      <c r="A288" s="241" t="s">
        <v>1310</v>
      </c>
      <c r="B288" s="242" t="s">
        <v>761</v>
      </c>
      <c r="C288" s="242" t="s">
        <v>1311</v>
      </c>
      <c r="D288" s="242" t="s">
        <v>1166</v>
      </c>
      <c r="E288" s="243">
        <v>187200</v>
      </c>
    </row>
    <row r="289" spans="1:5">
      <c r="A289" s="241" t="s">
        <v>1738</v>
      </c>
      <c r="B289" s="242" t="s">
        <v>761</v>
      </c>
      <c r="C289" s="242" t="s">
        <v>1739</v>
      </c>
      <c r="D289" s="242" t="s">
        <v>1166</v>
      </c>
      <c r="E289" s="243">
        <v>187200</v>
      </c>
    </row>
    <row r="290" spans="1:5">
      <c r="A290" s="241" t="s">
        <v>139</v>
      </c>
      <c r="B290" s="242" t="s">
        <v>761</v>
      </c>
      <c r="C290" s="242" t="s">
        <v>1739</v>
      </c>
      <c r="D290" s="242" t="s">
        <v>1134</v>
      </c>
      <c r="E290" s="243">
        <v>187200</v>
      </c>
    </row>
    <row r="291" spans="1:5">
      <c r="A291" s="241" t="s">
        <v>152</v>
      </c>
      <c r="B291" s="242" t="s">
        <v>761</v>
      </c>
      <c r="C291" s="242" t="s">
        <v>1739</v>
      </c>
      <c r="D291" s="242" t="s">
        <v>392</v>
      </c>
      <c r="E291" s="243">
        <v>187200</v>
      </c>
    </row>
    <row r="292" spans="1:5" ht="51">
      <c r="A292" s="241" t="s">
        <v>581</v>
      </c>
      <c r="B292" s="242" t="s">
        <v>760</v>
      </c>
      <c r="C292" s="242" t="s">
        <v>1166</v>
      </c>
      <c r="D292" s="242" t="s">
        <v>1166</v>
      </c>
      <c r="E292" s="243">
        <v>50000</v>
      </c>
    </row>
    <row r="293" spans="1:5" ht="25.5">
      <c r="A293" s="241" t="s">
        <v>1306</v>
      </c>
      <c r="B293" s="242" t="s">
        <v>760</v>
      </c>
      <c r="C293" s="242" t="s">
        <v>1307</v>
      </c>
      <c r="D293" s="242" t="s">
        <v>1166</v>
      </c>
      <c r="E293" s="243">
        <v>50000</v>
      </c>
    </row>
    <row r="294" spans="1:5" ht="25.5">
      <c r="A294" s="241" t="s">
        <v>1188</v>
      </c>
      <c r="B294" s="242" t="s">
        <v>760</v>
      </c>
      <c r="C294" s="242" t="s">
        <v>1189</v>
      </c>
      <c r="D294" s="242" t="s">
        <v>1166</v>
      </c>
      <c r="E294" s="243">
        <v>50000</v>
      </c>
    </row>
    <row r="295" spans="1:5">
      <c r="A295" s="241" t="s">
        <v>139</v>
      </c>
      <c r="B295" s="242" t="s">
        <v>760</v>
      </c>
      <c r="C295" s="242" t="s">
        <v>1189</v>
      </c>
      <c r="D295" s="242" t="s">
        <v>1134</v>
      </c>
      <c r="E295" s="243">
        <v>50000</v>
      </c>
    </row>
    <row r="296" spans="1:5">
      <c r="A296" s="241" t="s">
        <v>152</v>
      </c>
      <c r="B296" s="242" t="s">
        <v>760</v>
      </c>
      <c r="C296" s="242" t="s">
        <v>1189</v>
      </c>
      <c r="D296" s="242" t="s">
        <v>392</v>
      </c>
      <c r="E296" s="243">
        <v>50000</v>
      </c>
    </row>
    <row r="297" spans="1:5" ht="127.5">
      <c r="A297" s="241" t="s">
        <v>1628</v>
      </c>
      <c r="B297" s="242" t="s">
        <v>1629</v>
      </c>
      <c r="C297" s="242" t="s">
        <v>1166</v>
      </c>
      <c r="D297" s="242" t="s">
        <v>1166</v>
      </c>
      <c r="E297" s="243">
        <v>31448956</v>
      </c>
    </row>
    <row r="298" spans="1:5" ht="25.5">
      <c r="A298" s="241" t="s">
        <v>1306</v>
      </c>
      <c r="B298" s="242" t="s">
        <v>1629</v>
      </c>
      <c r="C298" s="242" t="s">
        <v>1307</v>
      </c>
      <c r="D298" s="242" t="s">
        <v>1166</v>
      </c>
      <c r="E298" s="243">
        <v>31448956</v>
      </c>
    </row>
    <row r="299" spans="1:5" ht="25.5">
      <c r="A299" s="241" t="s">
        <v>1188</v>
      </c>
      <c r="B299" s="242" t="s">
        <v>1629</v>
      </c>
      <c r="C299" s="242" t="s">
        <v>1189</v>
      </c>
      <c r="D299" s="242" t="s">
        <v>1166</v>
      </c>
      <c r="E299" s="243">
        <v>31448956</v>
      </c>
    </row>
    <row r="300" spans="1:5">
      <c r="A300" s="241" t="s">
        <v>140</v>
      </c>
      <c r="B300" s="242" t="s">
        <v>1629</v>
      </c>
      <c r="C300" s="242" t="s">
        <v>1189</v>
      </c>
      <c r="D300" s="242" t="s">
        <v>1135</v>
      </c>
      <c r="E300" s="243">
        <v>31448956</v>
      </c>
    </row>
    <row r="301" spans="1:5">
      <c r="A301" s="241" t="s">
        <v>98</v>
      </c>
      <c r="B301" s="242" t="s">
        <v>1629</v>
      </c>
      <c r="C301" s="242" t="s">
        <v>1189</v>
      </c>
      <c r="D301" s="242" t="s">
        <v>375</v>
      </c>
      <c r="E301" s="243">
        <v>31448956</v>
      </c>
    </row>
    <row r="302" spans="1:5" ht="153">
      <c r="A302" s="241" t="s">
        <v>1452</v>
      </c>
      <c r="B302" s="242" t="s">
        <v>771</v>
      </c>
      <c r="C302" s="242" t="s">
        <v>1166</v>
      </c>
      <c r="D302" s="242" t="s">
        <v>1166</v>
      </c>
      <c r="E302" s="243">
        <v>404700</v>
      </c>
    </row>
    <row r="303" spans="1:5" ht="25.5">
      <c r="A303" s="241" t="s">
        <v>1314</v>
      </c>
      <c r="B303" s="242" t="s">
        <v>771</v>
      </c>
      <c r="C303" s="242" t="s">
        <v>1315</v>
      </c>
      <c r="D303" s="242" t="s">
        <v>1166</v>
      </c>
      <c r="E303" s="243">
        <v>404700</v>
      </c>
    </row>
    <row r="304" spans="1:5">
      <c r="A304" s="241" t="s">
        <v>1190</v>
      </c>
      <c r="B304" s="242" t="s">
        <v>771</v>
      </c>
      <c r="C304" s="242" t="s">
        <v>1191</v>
      </c>
      <c r="D304" s="242" t="s">
        <v>1166</v>
      </c>
      <c r="E304" s="243">
        <v>404700</v>
      </c>
    </row>
    <row r="305" spans="1:5">
      <c r="A305" s="241" t="s">
        <v>139</v>
      </c>
      <c r="B305" s="242" t="s">
        <v>771</v>
      </c>
      <c r="C305" s="242" t="s">
        <v>1191</v>
      </c>
      <c r="D305" s="242" t="s">
        <v>1134</v>
      </c>
      <c r="E305" s="243">
        <v>404700</v>
      </c>
    </row>
    <row r="306" spans="1:5">
      <c r="A306" s="241" t="s">
        <v>1071</v>
      </c>
      <c r="B306" s="242" t="s">
        <v>771</v>
      </c>
      <c r="C306" s="242" t="s">
        <v>1191</v>
      </c>
      <c r="D306" s="242" t="s">
        <v>362</v>
      </c>
      <c r="E306" s="243">
        <v>404700</v>
      </c>
    </row>
    <row r="307" spans="1:5" ht="63.75">
      <c r="A307" s="241" t="s">
        <v>1740</v>
      </c>
      <c r="B307" s="242" t="s">
        <v>1340</v>
      </c>
      <c r="C307" s="242" t="s">
        <v>1166</v>
      </c>
      <c r="D307" s="242" t="s">
        <v>1166</v>
      </c>
      <c r="E307" s="243">
        <v>10026500</v>
      </c>
    </row>
    <row r="308" spans="1:5" ht="25.5">
      <c r="A308" s="241" t="s">
        <v>1306</v>
      </c>
      <c r="B308" s="242" t="s">
        <v>1340</v>
      </c>
      <c r="C308" s="242" t="s">
        <v>1307</v>
      </c>
      <c r="D308" s="242" t="s">
        <v>1166</v>
      </c>
      <c r="E308" s="243">
        <v>10026500</v>
      </c>
    </row>
    <row r="309" spans="1:5" ht="25.5">
      <c r="A309" s="241" t="s">
        <v>1188</v>
      </c>
      <c r="B309" s="242" t="s">
        <v>1340</v>
      </c>
      <c r="C309" s="242" t="s">
        <v>1189</v>
      </c>
      <c r="D309" s="242" t="s">
        <v>1166</v>
      </c>
      <c r="E309" s="243">
        <v>10026500</v>
      </c>
    </row>
    <row r="310" spans="1:5">
      <c r="A310" s="241" t="s">
        <v>139</v>
      </c>
      <c r="B310" s="242" t="s">
        <v>1340</v>
      </c>
      <c r="C310" s="242" t="s">
        <v>1189</v>
      </c>
      <c r="D310" s="242" t="s">
        <v>1134</v>
      </c>
      <c r="E310" s="243">
        <v>10026500</v>
      </c>
    </row>
    <row r="311" spans="1:5">
      <c r="A311" s="241" t="s">
        <v>152</v>
      </c>
      <c r="B311" s="242" t="s">
        <v>1340</v>
      </c>
      <c r="C311" s="242" t="s">
        <v>1189</v>
      </c>
      <c r="D311" s="242" t="s">
        <v>392</v>
      </c>
      <c r="E311" s="243">
        <v>10026500</v>
      </c>
    </row>
    <row r="312" spans="1:5" ht="89.25">
      <c r="A312" s="241" t="s">
        <v>2119</v>
      </c>
      <c r="B312" s="242" t="s">
        <v>2120</v>
      </c>
      <c r="C312" s="242" t="s">
        <v>1166</v>
      </c>
      <c r="D312" s="242" t="s">
        <v>1166</v>
      </c>
      <c r="E312" s="243">
        <v>6639600</v>
      </c>
    </row>
    <row r="313" spans="1:5" ht="25.5">
      <c r="A313" s="241" t="s">
        <v>1306</v>
      </c>
      <c r="B313" s="242" t="s">
        <v>2120</v>
      </c>
      <c r="C313" s="242" t="s">
        <v>1307</v>
      </c>
      <c r="D313" s="242" t="s">
        <v>1166</v>
      </c>
      <c r="E313" s="243">
        <v>6639600</v>
      </c>
    </row>
    <row r="314" spans="1:5" ht="25.5">
      <c r="A314" s="241" t="s">
        <v>1188</v>
      </c>
      <c r="B314" s="242" t="s">
        <v>2120</v>
      </c>
      <c r="C314" s="242" t="s">
        <v>1189</v>
      </c>
      <c r="D314" s="242" t="s">
        <v>1166</v>
      </c>
      <c r="E314" s="243">
        <v>6639600</v>
      </c>
    </row>
    <row r="315" spans="1:5">
      <c r="A315" s="241" t="s">
        <v>139</v>
      </c>
      <c r="B315" s="242" t="s">
        <v>2120</v>
      </c>
      <c r="C315" s="242" t="s">
        <v>1189</v>
      </c>
      <c r="D315" s="242" t="s">
        <v>1134</v>
      </c>
      <c r="E315" s="243">
        <v>6639600</v>
      </c>
    </row>
    <row r="316" spans="1:5">
      <c r="A316" s="241" t="s">
        <v>151</v>
      </c>
      <c r="B316" s="242" t="s">
        <v>2120</v>
      </c>
      <c r="C316" s="242" t="s">
        <v>1189</v>
      </c>
      <c r="D316" s="242" t="s">
        <v>405</v>
      </c>
      <c r="E316" s="243">
        <v>6639600</v>
      </c>
    </row>
    <row r="317" spans="1:5" ht="114.75">
      <c r="A317" s="241" t="s">
        <v>2030</v>
      </c>
      <c r="B317" s="242" t="s">
        <v>2031</v>
      </c>
      <c r="C317" s="242" t="s">
        <v>1166</v>
      </c>
      <c r="D317" s="242" t="s">
        <v>1166</v>
      </c>
      <c r="E317" s="243">
        <v>6816692</v>
      </c>
    </row>
    <row r="318" spans="1:5" ht="25.5">
      <c r="A318" s="241" t="s">
        <v>1306</v>
      </c>
      <c r="B318" s="242" t="s">
        <v>2031</v>
      </c>
      <c r="C318" s="242" t="s">
        <v>1307</v>
      </c>
      <c r="D318" s="242" t="s">
        <v>1166</v>
      </c>
      <c r="E318" s="243">
        <v>6816692</v>
      </c>
    </row>
    <row r="319" spans="1:5" ht="25.5">
      <c r="A319" s="241" t="s">
        <v>1188</v>
      </c>
      <c r="B319" s="242" t="s">
        <v>2031</v>
      </c>
      <c r="C319" s="242" t="s">
        <v>1189</v>
      </c>
      <c r="D319" s="242" t="s">
        <v>1166</v>
      </c>
      <c r="E319" s="243">
        <v>6816692</v>
      </c>
    </row>
    <row r="320" spans="1:5">
      <c r="A320" s="241" t="s">
        <v>139</v>
      </c>
      <c r="B320" s="242" t="s">
        <v>2031</v>
      </c>
      <c r="C320" s="242" t="s">
        <v>1189</v>
      </c>
      <c r="D320" s="242" t="s">
        <v>1134</v>
      </c>
      <c r="E320" s="243">
        <v>6816692</v>
      </c>
    </row>
    <row r="321" spans="1:5">
      <c r="A321" s="241" t="s">
        <v>152</v>
      </c>
      <c r="B321" s="242" t="s">
        <v>2031</v>
      </c>
      <c r="C321" s="242" t="s">
        <v>1189</v>
      </c>
      <c r="D321" s="242" t="s">
        <v>392</v>
      </c>
      <c r="E321" s="243">
        <v>6816692</v>
      </c>
    </row>
    <row r="322" spans="1:5" ht="38.25">
      <c r="A322" s="241" t="s">
        <v>442</v>
      </c>
      <c r="B322" s="242" t="s">
        <v>1126</v>
      </c>
      <c r="C322" s="242" t="s">
        <v>1166</v>
      </c>
      <c r="D322" s="242" t="s">
        <v>1166</v>
      </c>
      <c r="E322" s="243">
        <v>8762800</v>
      </c>
    </row>
    <row r="323" spans="1:5" ht="89.25">
      <c r="A323" s="241" t="s">
        <v>2014</v>
      </c>
      <c r="B323" s="242" t="s">
        <v>1118</v>
      </c>
      <c r="C323" s="242" t="s">
        <v>1166</v>
      </c>
      <c r="D323" s="242" t="s">
        <v>1166</v>
      </c>
      <c r="E323" s="243">
        <v>8762800</v>
      </c>
    </row>
    <row r="324" spans="1:5" ht="51">
      <c r="A324" s="241" t="s">
        <v>1305</v>
      </c>
      <c r="B324" s="242" t="s">
        <v>1118</v>
      </c>
      <c r="C324" s="242" t="s">
        <v>271</v>
      </c>
      <c r="D324" s="242" t="s">
        <v>1166</v>
      </c>
      <c r="E324" s="243">
        <v>7292700</v>
      </c>
    </row>
    <row r="325" spans="1:5" ht="25.5">
      <c r="A325" s="241" t="s">
        <v>1195</v>
      </c>
      <c r="B325" s="242" t="s">
        <v>1118</v>
      </c>
      <c r="C325" s="242" t="s">
        <v>28</v>
      </c>
      <c r="D325" s="242" t="s">
        <v>1166</v>
      </c>
      <c r="E325" s="243">
        <v>7292700</v>
      </c>
    </row>
    <row r="326" spans="1:5">
      <c r="A326" s="241" t="s">
        <v>139</v>
      </c>
      <c r="B326" s="242" t="s">
        <v>1118</v>
      </c>
      <c r="C326" s="242" t="s">
        <v>28</v>
      </c>
      <c r="D326" s="242" t="s">
        <v>1134</v>
      </c>
      <c r="E326" s="243">
        <v>7292700</v>
      </c>
    </row>
    <row r="327" spans="1:5">
      <c r="A327" s="241" t="s">
        <v>4</v>
      </c>
      <c r="B327" s="242" t="s">
        <v>1118</v>
      </c>
      <c r="C327" s="242" t="s">
        <v>28</v>
      </c>
      <c r="D327" s="242" t="s">
        <v>417</v>
      </c>
      <c r="E327" s="243">
        <v>7292700</v>
      </c>
    </row>
    <row r="328" spans="1:5" ht="25.5">
      <c r="A328" s="241" t="s">
        <v>1306</v>
      </c>
      <c r="B328" s="242" t="s">
        <v>1118</v>
      </c>
      <c r="C328" s="242" t="s">
        <v>1307</v>
      </c>
      <c r="D328" s="242" t="s">
        <v>1166</v>
      </c>
      <c r="E328" s="243">
        <v>1470100</v>
      </c>
    </row>
    <row r="329" spans="1:5" ht="25.5">
      <c r="A329" s="241" t="s">
        <v>1188</v>
      </c>
      <c r="B329" s="242" t="s">
        <v>1118</v>
      </c>
      <c r="C329" s="242" t="s">
        <v>1189</v>
      </c>
      <c r="D329" s="242" t="s">
        <v>1166</v>
      </c>
      <c r="E329" s="243">
        <v>1470100</v>
      </c>
    </row>
    <row r="330" spans="1:5">
      <c r="A330" s="241" t="s">
        <v>139</v>
      </c>
      <c r="B330" s="242" t="s">
        <v>1118</v>
      </c>
      <c r="C330" s="242" t="s">
        <v>1189</v>
      </c>
      <c r="D330" s="242" t="s">
        <v>1134</v>
      </c>
      <c r="E330" s="243">
        <v>1470100</v>
      </c>
    </row>
    <row r="331" spans="1:5">
      <c r="A331" s="241" t="s">
        <v>4</v>
      </c>
      <c r="B331" s="242" t="s">
        <v>1118</v>
      </c>
      <c r="C331" s="242" t="s">
        <v>1189</v>
      </c>
      <c r="D331" s="242" t="s">
        <v>417</v>
      </c>
      <c r="E331" s="243">
        <v>1470100</v>
      </c>
    </row>
    <row r="332" spans="1:5" ht="25.5">
      <c r="A332" s="241" t="s">
        <v>612</v>
      </c>
      <c r="B332" s="242" t="s">
        <v>969</v>
      </c>
      <c r="C332" s="242" t="s">
        <v>1166</v>
      </c>
      <c r="D332" s="242" t="s">
        <v>1166</v>
      </c>
      <c r="E332" s="243">
        <v>105228328</v>
      </c>
    </row>
    <row r="333" spans="1:5" ht="63.75">
      <c r="A333" s="241" t="s">
        <v>606</v>
      </c>
      <c r="B333" s="242" t="s">
        <v>1119</v>
      </c>
      <c r="C333" s="242" t="s">
        <v>1166</v>
      </c>
      <c r="D333" s="242" t="s">
        <v>1166</v>
      </c>
      <c r="E333" s="243">
        <v>63337000</v>
      </c>
    </row>
    <row r="334" spans="1:5" ht="51">
      <c r="A334" s="241" t="s">
        <v>1305</v>
      </c>
      <c r="B334" s="242" t="s">
        <v>1119</v>
      </c>
      <c r="C334" s="242" t="s">
        <v>271</v>
      </c>
      <c r="D334" s="242" t="s">
        <v>1166</v>
      </c>
      <c r="E334" s="243">
        <v>58637000</v>
      </c>
    </row>
    <row r="335" spans="1:5">
      <c r="A335" s="241" t="s">
        <v>1182</v>
      </c>
      <c r="B335" s="242" t="s">
        <v>1119</v>
      </c>
      <c r="C335" s="242" t="s">
        <v>133</v>
      </c>
      <c r="D335" s="242" t="s">
        <v>1166</v>
      </c>
      <c r="E335" s="243">
        <v>58637000</v>
      </c>
    </row>
    <row r="336" spans="1:5">
      <c r="A336" s="241" t="s">
        <v>139</v>
      </c>
      <c r="B336" s="242" t="s">
        <v>1119</v>
      </c>
      <c r="C336" s="242" t="s">
        <v>133</v>
      </c>
      <c r="D336" s="242" t="s">
        <v>1134</v>
      </c>
      <c r="E336" s="243">
        <v>58637000</v>
      </c>
    </row>
    <row r="337" spans="1:5">
      <c r="A337" s="241" t="s">
        <v>4</v>
      </c>
      <c r="B337" s="242" t="s">
        <v>1119</v>
      </c>
      <c r="C337" s="242" t="s">
        <v>133</v>
      </c>
      <c r="D337" s="242" t="s">
        <v>417</v>
      </c>
      <c r="E337" s="243">
        <v>58637000</v>
      </c>
    </row>
    <row r="338" spans="1:5" ht="25.5">
      <c r="A338" s="241" t="s">
        <v>1306</v>
      </c>
      <c r="B338" s="242" t="s">
        <v>1119</v>
      </c>
      <c r="C338" s="242" t="s">
        <v>1307</v>
      </c>
      <c r="D338" s="242" t="s">
        <v>1166</v>
      </c>
      <c r="E338" s="243">
        <v>4700000</v>
      </c>
    </row>
    <row r="339" spans="1:5" ht="25.5">
      <c r="A339" s="241" t="s">
        <v>1188</v>
      </c>
      <c r="B339" s="242" t="s">
        <v>1119</v>
      </c>
      <c r="C339" s="242" t="s">
        <v>1189</v>
      </c>
      <c r="D339" s="242" t="s">
        <v>1166</v>
      </c>
      <c r="E339" s="243">
        <v>4700000</v>
      </c>
    </row>
    <row r="340" spans="1:5">
      <c r="A340" s="241" t="s">
        <v>139</v>
      </c>
      <c r="B340" s="242" t="s">
        <v>1119</v>
      </c>
      <c r="C340" s="242" t="s">
        <v>1189</v>
      </c>
      <c r="D340" s="242" t="s">
        <v>1134</v>
      </c>
      <c r="E340" s="243">
        <v>4700000</v>
      </c>
    </row>
    <row r="341" spans="1:5">
      <c r="A341" s="241" t="s">
        <v>4</v>
      </c>
      <c r="B341" s="242" t="s">
        <v>1119</v>
      </c>
      <c r="C341" s="242" t="s">
        <v>1189</v>
      </c>
      <c r="D341" s="242" t="s">
        <v>417</v>
      </c>
      <c r="E341" s="243">
        <v>4700000</v>
      </c>
    </row>
    <row r="342" spans="1:5" ht="76.5">
      <c r="A342" s="241" t="s">
        <v>607</v>
      </c>
      <c r="B342" s="242" t="s">
        <v>1125</v>
      </c>
      <c r="C342" s="242" t="s">
        <v>1166</v>
      </c>
      <c r="D342" s="242" t="s">
        <v>1166</v>
      </c>
      <c r="E342" s="243">
        <v>1342362</v>
      </c>
    </row>
    <row r="343" spans="1:5" ht="51">
      <c r="A343" s="241" t="s">
        <v>1305</v>
      </c>
      <c r="B343" s="242" t="s">
        <v>1125</v>
      </c>
      <c r="C343" s="242" t="s">
        <v>271</v>
      </c>
      <c r="D343" s="242" t="s">
        <v>1166</v>
      </c>
      <c r="E343" s="243">
        <v>1342362</v>
      </c>
    </row>
    <row r="344" spans="1:5">
      <c r="A344" s="241" t="s">
        <v>1182</v>
      </c>
      <c r="B344" s="242" t="s">
        <v>1125</v>
      </c>
      <c r="C344" s="242" t="s">
        <v>133</v>
      </c>
      <c r="D344" s="242" t="s">
        <v>1166</v>
      </c>
      <c r="E344" s="243">
        <v>1342362</v>
      </c>
    </row>
    <row r="345" spans="1:5">
      <c r="A345" s="241" t="s">
        <v>139</v>
      </c>
      <c r="B345" s="242" t="s">
        <v>1125</v>
      </c>
      <c r="C345" s="242" t="s">
        <v>133</v>
      </c>
      <c r="D345" s="242" t="s">
        <v>1134</v>
      </c>
      <c r="E345" s="243">
        <v>1342362</v>
      </c>
    </row>
    <row r="346" spans="1:5">
      <c r="A346" s="241" t="s">
        <v>4</v>
      </c>
      <c r="B346" s="242" t="s">
        <v>1125</v>
      </c>
      <c r="C346" s="242" t="s">
        <v>133</v>
      </c>
      <c r="D346" s="242" t="s">
        <v>417</v>
      </c>
      <c r="E346" s="243">
        <v>1342362</v>
      </c>
    </row>
    <row r="347" spans="1:5" ht="89.25">
      <c r="A347" s="241" t="s">
        <v>619</v>
      </c>
      <c r="B347" s="242" t="s">
        <v>1120</v>
      </c>
      <c r="C347" s="242" t="s">
        <v>1166</v>
      </c>
      <c r="D347" s="242" t="s">
        <v>1166</v>
      </c>
      <c r="E347" s="243">
        <v>27342622</v>
      </c>
    </row>
    <row r="348" spans="1:5" ht="51">
      <c r="A348" s="241" t="s">
        <v>1305</v>
      </c>
      <c r="B348" s="242" t="s">
        <v>1120</v>
      </c>
      <c r="C348" s="242" t="s">
        <v>271</v>
      </c>
      <c r="D348" s="242" t="s">
        <v>1166</v>
      </c>
      <c r="E348" s="243">
        <v>27342622</v>
      </c>
    </row>
    <row r="349" spans="1:5">
      <c r="A349" s="241" t="s">
        <v>1182</v>
      </c>
      <c r="B349" s="242" t="s">
        <v>1120</v>
      </c>
      <c r="C349" s="242" t="s">
        <v>133</v>
      </c>
      <c r="D349" s="242" t="s">
        <v>1166</v>
      </c>
      <c r="E349" s="243">
        <v>27342622</v>
      </c>
    </row>
    <row r="350" spans="1:5">
      <c r="A350" s="241" t="s">
        <v>139</v>
      </c>
      <c r="B350" s="242" t="s">
        <v>1120</v>
      </c>
      <c r="C350" s="242" t="s">
        <v>133</v>
      </c>
      <c r="D350" s="242" t="s">
        <v>1134</v>
      </c>
      <c r="E350" s="243">
        <v>27342622</v>
      </c>
    </row>
    <row r="351" spans="1:5">
      <c r="A351" s="241" t="s">
        <v>4</v>
      </c>
      <c r="B351" s="242" t="s">
        <v>1120</v>
      </c>
      <c r="C351" s="242" t="s">
        <v>133</v>
      </c>
      <c r="D351" s="242" t="s">
        <v>417</v>
      </c>
      <c r="E351" s="243">
        <v>27342622</v>
      </c>
    </row>
    <row r="352" spans="1:5" ht="76.5">
      <c r="A352" s="241" t="s">
        <v>608</v>
      </c>
      <c r="B352" s="242" t="s">
        <v>1121</v>
      </c>
      <c r="C352" s="242" t="s">
        <v>1166</v>
      </c>
      <c r="D352" s="242" t="s">
        <v>1166</v>
      </c>
      <c r="E352" s="243">
        <v>500000</v>
      </c>
    </row>
    <row r="353" spans="1:5" ht="51">
      <c r="A353" s="241" t="s">
        <v>1305</v>
      </c>
      <c r="B353" s="242" t="s">
        <v>1121</v>
      </c>
      <c r="C353" s="242" t="s">
        <v>271</v>
      </c>
      <c r="D353" s="242" t="s">
        <v>1166</v>
      </c>
      <c r="E353" s="243">
        <v>500000</v>
      </c>
    </row>
    <row r="354" spans="1:5">
      <c r="A354" s="241" t="s">
        <v>1182</v>
      </c>
      <c r="B354" s="242" t="s">
        <v>1121</v>
      </c>
      <c r="C354" s="242" t="s">
        <v>133</v>
      </c>
      <c r="D354" s="242" t="s">
        <v>1166</v>
      </c>
      <c r="E354" s="243">
        <v>500000</v>
      </c>
    </row>
    <row r="355" spans="1:5">
      <c r="A355" s="241" t="s">
        <v>139</v>
      </c>
      <c r="B355" s="242" t="s">
        <v>1121</v>
      </c>
      <c r="C355" s="242" t="s">
        <v>133</v>
      </c>
      <c r="D355" s="242" t="s">
        <v>1134</v>
      </c>
      <c r="E355" s="243">
        <v>500000</v>
      </c>
    </row>
    <row r="356" spans="1:5">
      <c r="A356" s="241" t="s">
        <v>4</v>
      </c>
      <c r="B356" s="242" t="s">
        <v>1121</v>
      </c>
      <c r="C356" s="242" t="s">
        <v>133</v>
      </c>
      <c r="D356" s="242" t="s">
        <v>417</v>
      </c>
      <c r="E356" s="243">
        <v>500000</v>
      </c>
    </row>
    <row r="357" spans="1:5" ht="63.75">
      <c r="A357" s="241" t="s">
        <v>609</v>
      </c>
      <c r="B357" s="242" t="s">
        <v>1122</v>
      </c>
      <c r="C357" s="242" t="s">
        <v>1166</v>
      </c>
      <c r="D357" s="242" t="s">
        <v>1166</v>
      </c>
      <c r="E357" s="243">
        <v>114544</v>
      </c>
    </row>
    <row r="358" spans="1:5" ht="25.5">
      <c r="A358" s="241" t="s">
        <v>1306</v>
      </c>
      <c r="B358" s="242" t="s">
        <v>1122</v>
      </c>
      <c r="C358" s="242" t="s">
        <v>1307</v>
      </c>
      <c r="D358" s="242" t="s">
        <v>1166</v>
      </c>
      <c r="E358" s="243">
        <v>114544</v>
      </c>
    </row>
    <row r="359" spans="1:5" ht="25.5">
      <c r="A359" s="241" t="s">
        <v>1188</v>
      </c>
      <c r="B359" s="242" t="s">
        <v>1122</v>
      </c>
      <c r="C359" s="242" t="s">
        <v>1189</v>
      </c>
      <c r="D359" s="242" t="s">
        <v>1166</v>
      </c>
      <c r="E359" s="243">
        <v>114544</v>
      </c>
    </row>
    <row r="360" spans="1:5">
      <c r="A360" s="241" t="s">
        <v>139</v>
      </c>
      <c r="B360" s="242" t="s">
        <v>1122</v>
      </c>
      <c r="C360" s="242" t="s">
        <v>1189</v>
      </c>
      <c r="D360" s="242" t="s">
        <v>1134</v>
      </c>
      <c r="E360" s="243">
        <v>114544</v>
      </c>
    </row>
    <row r="361" spans="1:5">
      <c r="A361" s="241" t="s">
        <v>4</v>
      </c>
      <c r="B361" s="242" t="s">
        <v>1122</v>
      </c>
      <c r="C361" s="242" t="s">
        <v>1189</v>
      </c>
      <c r="D361" s="242" t="s">
        <v>417</v>
      </c>
      <c r="E361" s="243">
        <v>114544</v>
      </c>
    </row>
    <row r="362" spans="1:5" ht="51">
      <c r="A362" s="241" t="s">
        <v>964</v>
      </c>
      <c r="B362" s="242" t="s">
        <v>1145</v>
      </c>
      <c r="C362" s="242" t="s">
        <v>1166</v>
      </c>
      <c r="D362" s="242" t="s">
        <v>1166</v>
      </c>
      <c r="E362" s="243">
        <v>3255000</v>
      </c>
    </row>
    <row r="363" spans="1:5" ht="25.5">
      <c r="A363" s="241" t="s">
        <v>1306</v>
      </c>
      <c r="B363" s="242" t="s">
        <v>1145</v>
      </c>
      <c r="C363" s="242" t="s">
        <v>1307</v>
      </c>
      <c r="D363" s="242" t="s">
        <v>1166</v>
      </c>
      <c r="E363" s="243">
        <v>3255000</v>
      </c>
    </row>
    <row r="364" spans="1:5" ht="25.5">
      <c r="A364" s="241" t="s">
        <v>1188</v>
      </c>
      <c r="B364" s="242" t="s">
        <v>1145</v>
      </c>
      <c r="C364" s="242" t="s">
        <v>1189</v>
      </c>
      <c r="D364" s="242" t="s">
        <v>1166</v>
      </c>
      <c r="E364" s="243">
        <v>3255000</v>
      </c>
    </row>
    <row r="365" spans="1:5">
      <c r="A365" s="241" t="s">
        <v>139</v>
      </c>
      <c r="B365" s="242" t="s">
        <v>1145</v>
      </c>
      <c r="C365" s="242" t="s">
        <v>1189</v>
      </c>
      <c r="D365" s="242" t="s">
        <v>1134</v>
      </c>
      <c r="E365" s="243">
        <v>3255000</v>
      </c>
    </row>
    <row r="366" spans="1:5">
      <c r="A366" s="241" t="s">
        <v>4</v>
      </c>
      <c r="B366" s="242" t="s">
        <v>1145</v>
      </c>
      <c r="C366" s="242" t="s">
        <v>1189</v>
      </c>
      <c r="D366" s="242" t="s">
        <v>417</v>
      </c>
      <c r="E366" s="243">
        <v>3255000</v>
      </c>
    </row>
    <row r="367" spans="1:5" ht="63.75">
      <c r="A367" s="241" t="s">
        <v>610</v>
      </c>
      <c r="B367" s="242" t="s">
        <v>1123</v>
      </c>
      <c r="C367" s="242" t="s">
        <v>1166</v>
      </c>
      <c r="D367" s="242" t="s">
        <v>1166</v>
      </c>
      <c r="E367" s="243">
        <v>8738000</v>
      </c>
    </row>
    <row r="368" spans="1:5" ht="51">
      <c r="A368" s="241" t="s">
        <v>1305</v>
      </c>
      <c r="B368" s="242" t="s">
        <v>1123</v>
      </c>
      <c r="C368" s="242" t="s">
        <v>271</v>
      </c>
      <c r="D368" s="242" t="s">
        <v>1166</v>
      </c>
      <c r="E368" s="243">
        <v>8598000</v>
      </c>
    </row>
    <row r="369" spans="1:5" ht="25.5">
      <c r="A369" s="241" t="s">
        <v>1195</v>
      </c>
      <c r="B369" s="242" t="s">
        <v>1123</v>
      </c>
      <c r="C369" s="242" t="s">
        <v>28</v>
      </c>
      <c r="D369" s="242" t="s">
        <v>1166</v>
      </c>
      <c r="E369" s="243">
        <v>8598000</v>
      </c>
    </row>
    <row r="370" spans="1:5">
      <c r="A370" s="241" t="s">
        <v>139</v>
      </c>
      <c r="B370" s="242" t="s">
        <v>1123</v>
      </c>
      <c r="C370" s="242" t="s">
        <v>28</v>
      </c>
      <c r="D370" s="242" t="s">
        <v>1134</v>
      </c>
      <c r="E370" s="243">
        <v>8598000</v>
      </c>
    </row>
    <row r="371" spans="1:5">
      <c r="A371" s="241" t="s">
        <v>4</v>
      </c>
      <c r="B371" s="242" t="s">
        <v>1123</v>
      </c>
      <c r="C371" s="242" t="s">
        <v>28</v>
      </c>
      <c r="D371" s="242" t="s">
        <v>417</v>
      </c>
      <c r="E371" s="243">
        <v>8598000</v>
      </c>
    </row>
    <row r="372" spans="1:5" ht="25.5">
      <c r="A372" s="241" t="s">
        <v>1306</v>
      </c>
      <c r="B372" s="242" t="s">
        <v>1123</v>
      </c>
      <c r="C372" s="242" t="s">
        <v>1307</v>
      </c>
      <c r="D372" s="242" t="s">
        <v>1166</v>
      </c>
      <c r="E372" s="243">
        <v>140000</v>
      </c>
    </row>
    <row r="373" spans="1:5" ht="25.5">
      <c r="A373" s="241" t="s">
        <v>1188</v>
      </c>
      <c r="B373" s="242" t="s">
        <v>1123</v>
      </c>
      <c r="C373" s="242" t="s">
        <v>1189</v>
      </c>
      <c r="D373" s="242" t="s">
        <v>1166</v>
      </c>
      <c r="E373" s="243">
        <v>140000</v>
      </c>
    </row>
    <row r="374" spans="1:5">
      <c r="A374" s="241" t="s">
        <v>139</v>
      </c>
      <c r="B374" s="242" t="s">
        <v>1123</v>
      </c>
      <c r="C374" s="242" t="s">
        <v>1189</v>
      </c>
      <c r="D374" s="242" t="s">
        <v>1134</v>
      </c>
      <c r="E374" s="243">
        <v>140000</v>
      </c>
    </row>
    <row r="375" spans="1:5">
      <c r="A375" s="241" t="s">
        <v>4</v>
      </c>
      <c r="B375" s="242" t="s">
        <v>1123</v>
      </c>
      <c r="C375" s="242" t="s">
        <v>1189</v>
      </c>
      <c r="D375" s="242" t="s">
        <v>417</v>
      </c>
      <c r="E375" s="243">
        <v>140000</v>
      </c>
    </row>
    <row r="376" spans="1:5" ht="89.25">
      <c r="A376" s="241" t="s">
        <v>611</v>
      </c>
      <c r="B376" s="242" t="s">
        <v>1124</v>
      </c>
      <c r="C376" s="242" t="s">
        <v>1166</v>
      </c>
      <c r="D376" s="242" t="s">
        <v>1166</v>
      </c>
      <c r="E376" s="243">
        <v>200000</v>
      </c>
    </row>
    <row r="377" spans="1:5" ht="51">
      <c r="A377" s="241" t="s">
        <v>1305</v>
      </c>
      <c r="B377" s="242" t="s">
        <v>1124</v>
      </c>
      <c r="C377" s="242" t="s">
        <v>271</v>
      </c>
      <c r="D377" s="242" t="s">
        <v>1166</v>
      </c>
      <c r="E377" s="243">
        <v>200000</v>
      </c>
    </row>
    <row r="378" spans="1:5" ht="25.5">
      <c r="A378" s="241" t="s">
        <v>1195</v>
      </c>
      <c r="B378" s="242" t="s">
        <v>1124</v>
      </c>
      <c r="C378" s="242" t="s">
        <v>28</v>
      </c>
      <c r="D378" s="242" t="s">
        <v>1166</v>
      </c>
      <c r="E378" s="243">
        <v>200000</v>
      </c>
    </row>
    <row r="379" spans="1:5">
      <c r="A379" s="241" t="s">
        <v>139</v>
      </c>
      <c r="B379" s="242" t="s">
        <v>1124</v>
      </c>
      <c r="C379" s="242" t="s">
        <v>28</v>
      </c>
      <c r="D379" s="242" t="s">
        <v>1134</v>
      </c>
      <c r="E379" s="243">
        <v>200000</v>
      </c>
    </row>
    <row r="380" spans="1:5">
      <c r="A380" s="241" t="s">
        <v>4</v>
      </c>
      <c r="B380" s="242" t="s">
        <v>1124</v>
      </c>
      <c r="C380" s="242" t="s">
        <v>28</v>
      </c>
      <c r="D380" s="242" t="s">
        <v>417</v>
      </c>
      <c r="E380" s="243">
        <v>200000</v>
      </c>
    </row>
    <row r="381" spans="1:5" ht="63.75">
      <c r="A381" s="241" t="s">
        <v>604</v>
      </c>
      <c r="B381" s="242" t="s">
        <v>1677</v>
      </c>
      <c r="C381" s="242" t="s">
        <v>1166</v>
      </c>
      <c r="D381" s="242" t="s">
        <v>1166</v>
      </c>
      <c r="E381" s="243">
        <v>198800</v>
      </c>
    </row>
    <row r="382" spans="1:5" ht="51">
      <c r="A382" s="241" t="s">
        <v>1305</v>
      </c>
      <c r="B382" s="242" t="s">
        <v>1677</v>
      </c>
      <c r="C382" s="242" t="s">
        <v>271</v>
      </c>
      <c r="D382" s="242" t="s">
        <v>1166</v>
      </c>
      <c r="E382" s="243">
        <v>195300</v>
      </c>
    </row>
    <row r="383" spans="1:5">
      <c r="A383" s="241" t="s">
        <v>1182</v>
      </c>
      <c r="B383" s="242" t="s">
        <v>1677</v>
      </c>
      <c r="C383" s="242" t="s">
        <v>133</v>
      </c>
      <c r="D383" s="242" t="s">
        <v>1166</v>
      </c>
      <c r="E383" s="243">
        <v>195300</v>
      </c>
    </row>
    <row r="384" spans="1:5">
      <c r="A384" s="241" t="s">
        <v>139</v>
      </c>
      <c r="B384" s="242" t="s">
        <v>1677</v>
      </c>
      <c r="C384" s="242" t="s">
        <v>133</v>
      </c>
      <c r="D384" s="242" t="s">
        <v>1134</v>
      </c>
      <c r="E384" s="243">
        <v>195300</v>
      </c>
    </row>
    <row r="385" spans="1:5">
      <c r="A385" s="241" t="s">
        <v>1071</v>
      </c>
      <c r="B385" s="242" t="s">
        <v>1677</v>
      </c>
      <c r="C385" s="242" t="s">
        <v>133</v>
      </c>
      <c r="D385" s="242" t="s">
        <v>362</v>
      </c>
      <c r="E385" s="243">
        <v>195300</v>
      </c>
    </row>
    <row r="386" spans="1:5" ht="25.5">
      <c r="A386" s="241" t="s">
        <v>1306</v>
      </c>
      <c r="B386" s="242" t="s">
        <v>1677</v>
      </c>
      <c r="C386" s="242" t="s">
        <v>1307</v>
      </c>
      <c r="D386" s="242" t="s">
        <v>1166</v>
      </c>
      <c r="E386" s="243">
        <v>3500</v>
      </c>
    </row>
    <row r="387" spans="1:5" ht="25.5">
      <c r="A387" s="241" t="s">
        <v>1188</v>
      </c>
      <c r="B387" s="242" t="s">
        <v>1677</v>
      </c>
      <c r="C387" s="242" t="s">
        <v>1189</v>
      </c>
      <c r="D387" s="242" t="s">
        <v>1166</v>
      </c>
      <c r="E387" s="243">
        <v>3500</v>
      </c>
    </row>
    <row r="388" spans="1:5">
      <c r="A388" s="241" t="s">
        <v>139</v>
      </c>
      <c r="B388" s="242" t="s">
        <v>1677</v>
      </c>
      <c r="C388" s="242" t="s">
        <v>1189</v>
      </c>
      <c r="D388" s="242" t="s">
        <v>1134</v>
      </c>
      <c r="E388" s="243">
        <v>3500</v>
      </c>
    </row>
    <row r="389" spans="1:5">
      <c r="A389" s="241" t="s">
        <v>1071</v>
      </c>
      <c r="B389" s="242" t="s">
        <v>1677</v>
      </c>
      <c r="C389" s="242" t="s">
        <v>1189</v>
      </c>
      <c r="D389" s="242" t="s">
        <v>362</v>
      </c>
      <c r="E389" s="243">
        <v>3500</v>
      </c>
    </row>
    <row r="390" spans="1:5" ht="76.5">
      <c r="A390" s="241" t="s">
        <v>605</v>
      </c>
      <c r="B390" s="242" t="s">
        <v>1678</v>
      </c>
      <c r="C390" s="242" t="s">
        <v>1166</v>
      </c>
      <c r="D390" s="242" t="s">
        <v>1166</v>
      </c>
      <c r="E390" s="243">
        <v>200000</v>
      </c>
    </row>
    <row r="391" spans="1:5" ht="25.5">
      <c r="A391" s="241" t="s">
        <v>1306</v>
      </c>
      <c r="B391" s="242" t="s">
        <v>1678</v>
      </c>
      <c r="C391" s="242" t="s">
        <v>1307</v>
      </c>
      <c r="D391" s="242" t="s">
        <v>1166</v>
      </c>
      <c r="E391" s="243">
        <v>200000</v>
      </c>
    </row>
    <row r="392" spans="1:5" ht="25.5">
      <c r="A392" s="241" t="s">
        <v>1188</v>
      </c>
      <c r="B392" s="242" t="s">
        <v>1678</v>
      </c>
      <c r="C392" s="242" t="s">
        <v>1189</v>
      </c>
      <c r="D392" s="242" t="s">
        <v>1166</v>
      </c>
      <c r="E392" s="243">
        <v>200000</v>
      </c>
    </row>
    <row r="393" spans="1:5">
      <c r="A393" s="241" t="s">
        <v>139</v>
      </c>
      <c r="B393" s="242" t="s">
        <v>1678</v>
      </c>
      <c r="C393" s="242" t="s">
        <v>1189</v>
      </c>
      <c r="D393" s="242" t="s">
        <v>1134</v>
      </c>
      <c r="E393" s="243">
        <v>200000</v>
      </c>
    </row>
    <row r="394" spans="1:5">
      <c r="A394" s="241" t="s">
        <v>1071</v>
      </c>
      <c r="B394" s="242" t="s">
        <v>1678</v>
      </c>
      <c r="C394" s="242" t="s">
        <v>1189</v>
      </c>
      <c r="D394" s="242" t="s">
        <v>362</v>
      </c>
      <c r="E394" s="243">
        <v>200000</v>
      </c>
    </row>
    <row r="395" spans="1:5" ht="25.5">
      <c r="A395" s="241" t="s">
        <v>1665</v>
      </c>
      <c r="B395" s="242" t="s">
        <v>1666</v>
      </c>
      <c r="C395" s="242" t="s">
        <v>1166</v>
      </c>
      <c r="D395" s="242" t="s">
        <v>1166</v>
      </c>
      <c r="E395" s="243">
        <v>12437523</v>
      </c>
    </row>
    <row r="396" spans="1:5" ht="25.5">
      <c r="A396" s="241" t="s">
        <v>819</v>
      </c>
      <c r="B396" s="242" t="s">
        <v>1667</v>
      </c>
      <c r="C396" s="242" t="s">
        <v>1166</v>
      </c>
      <c r="D396" s="242" t="s">
        <v>1166</v>
      </c>
      <c r="E396" s="243">
        <v>10814923</v>
      </c>
    </row>
    <row r="397" spans="1:5" ht="51">
      <c r="A397" s="241" t="s">
        <v>1668</v>
      </c>
      <c r="B397" s="242" t="s">
        <v>1669</v>
      </c>
      <c r="C397" s="242" t="s">
        <v>1166</v>
      </c>
      <c r="D397" s="242" t="s">
        <v>1166</v>
      </c>
      <c r="E397" s="243">
        <v>9940250</v>
      </c>
    </row>
    <row r="398" spans="1:5" ht="25.5">
      <c r="A398" s="241" t="s">
        <v>1306</v>
      </c>
      <c r="B398" s="242" t="s">
        <v>1669</v>
      </c>
      <c r="C398" s="242" t="s">
        <v>1307</v>
      </c>
      <c r="D398" s="242" t="s">
        <v>1166</v>
      </c>
      <c r="E398" s="243">
        <v>9940250</v>
      </c>
    </row>
    <row r="399" spans="1:5" ht="25.5">
      <c r="A399" s="241" t="s">
        <v>1188</v>
      </c>
      <c r="B399" s="242" t="s">
        <v>1669</v>
      </c>
      <c r="C399" s="242" t="s">
        <v>1189</v>
      </c>
      <c r="D399" s="242" t="s">
        <v>1166</v>
      </c>
      <c r="E399" s="243">
        <v>9940250</v>
      </c>
    </row>
    <row r="400" spans="1:5">
      <c r="A400" s="241" t="s">
        <v>237</v>
      </c>
      <c r="B400" s="242" t="s">
        <v>1669</v>
      </c>
      <c r="C400" s="242" t="s">
        <v>1189</v>
      </c>
      <c r="D400" s="242" t="s">
        <v>1133</v>
      </c>
      <c r="E400" s="243">
        <v>9940250</v>
      </c>
    </row>
    <row r="401" spans="1:5">
      <c r="A401" s="241" t="s">
        <v>37</v>
      </c>
      <c r="B401" s="242" t="s">
        <v>1669</v>
      </c>
      <c r="C401" s="242" t="s">
        <v>1189</v>
      </c>
      <c r="D401" s="242" t="s">
        <v>385</v>
      </c>
      <c r="E401" s="243">
        <v>9940250</v>
      </c>
    </row>
    <row r="402" spans="1:5" ht="89.25">
      <c r="A402" s="241" t="s">
        <v>1766</v>
      </c>
      <c r="B402" s="242" t="s">
        <v>1767</v>
      </c>
      <c r="C402" s="242" t="s">
        <v>1166</v>
      </c>
      <c r="D402" s="242" t="s">
        <v>1166</v>
      </c>
      <c r="E402" s="243">
        <v>64770</v>
      </c>
    </row>
    <row r="403" spans="1:5" ht="25.5">
      <c r="A403" s="241" t="s">
        <v>1306</v>
      </c>
      <c r="B403" s="242" t="s">
        <v>1767</v>
      </c>
      <c r="C403" s="242" t="s">
        <v>1307</v>
      </c>
      <c r="D403" s="242" t="s">
        <v>1166</v>
      </c>
      <c r="E403" s="243">
        <v>64770</v>
      </c>
    </row>
    <row r="404" spans="1:5" ht="25.5">
      <c r="A404" s="241" t="s">
        <v>1188</v>
      </c>
      <c r="B404" s="242" t="s">
        <v>1767</v>
      </c>
      <c r="C404" s="242" t="s">
        <v>1189</v>
      </c>
      <c r="D404" s="242" t="s">
        <v>1166</v>
      </c>
      <c r="E404" s="243">
        <v>64770</v>
      </c>
    </row>
    <row r="405" spans="1:5">
      <c r="A405" s="241" t="s">
        <v>1610</v>
      </c>
      <c r="B405" s="242" t="s">
        <v>1767</v>
      </c>
      <c r="C405" s="242" t="s">
        <v>1189</v>
      </c>
      <c r="D405" s="242" t="s">
        <v>1611</v>
      </c>
      <c r="E405" s="243">
        <v>64770</v>
      </c>
    </row>
    <row r="406" spans="1:5">
      <c r="A406" s="241" t="s">
        <v>1612</v>
      </c>
      <c r="B406" s="242" t="s">
        <v>1767</v>
      </c>
      <c r="C406" s="242" t="s">
        <v>1189</v>
      </c>
      <c r="D406" s="242" t="s">
        <v>1613</v>
      </c>
      <c r="E406" s="243">
        <v>64770</v>
      </c>
    </row>
    <row r="407" spans="1:5" ht="63.75">
      <c r="A407" s="241" t="s">
        <v>1942</v>
      </c>
      <c r="B407" s="242" t="s">
        <v>1943</v>
      </c>
      <c r="C407" s="242" t="s">
        <v>1166</v>
      </c>
      <c r="D407" s="242" t="s">
        <v>1166</v>
      </c>
      <c r="E407" s="243">
        <v>559903</v>
      </c>
    </row>
    <row r="408" spans="1:5" ht="25.5">
      <c r="A408" s="241" t="s">
        <v>1306</v>
      </c>
      <c r="B408" s="242" t="s">
        <v>1943</v>
      </c>
      <c r="C408" s="242" t="s">
        <v>1307</v>
      </c>
      <c r="D408" s="242" t="s">
        <v>1166</v>
      </c>
      <c r="E408" s="243">
        <v>559903</v>
      </c>
    </row>
    <row r="409" spans="1:5" ht="25.5">
      <c r="A409" s="241" t="s">
        <v>1188</v>
      </c>
      <c r="B409" s="242" t="s">
        <v>1943</v>
      </c>
      <c r="C409" s="242" t="s">
        <v>1189</v>
      </c>
      <c r="D409" s="242" t="s">
        <v>1166</v>
      </c>
      <c r="E409" s="243">
        <v>559903</v>
      </c>
    </row>
    <row r="410" spans="1:5">
      <c r="A410" s="241" t="s">
        <v>1610</v>
      </c>
      <c r="B410" s="242" t="s">
        <v>1943</v>
      </c>
      <c r="C410" s="242" t="s">
        <v>1189</v>
      </c>
      <c r="D410" s="242" t="s">
        <v>1611</v>
      </c>
      <c r="E410" s="243">
        <v>559903</v>
      </c>
    </row>
    <row r="411" spans="1:5">
      <c r="A411" s="241" t="s">
        <v>1612</v>
      </c>
      <c r="B411" s="242" t="s">
        <v>1943</v>
      </c>
      <c r="C411" s="242" t="s">
        <v>1189</v>
      </c>
      <c r="D411" s="242" t="s">
        <v>1613</v>
      </c>
      <c r="E411" s="243">
        <v>559903</v>
      </c>
    </row>
    <row r="412" spans="1:5" ht="76.5">
      <c r="A412" s="241" t="s">
        <v>1733</v>
      </c>
      <c r="B412" s="242" t="s">
        <v>1732</v>
      </c>
      <c r="C412" s="242" t="s">
        <v>1166</v>
      </c>
      <c r="D412" s="242" t="s">
        <v>1166</v>
      </c>
      <c r="E412" s="243">
        <v>250000</v>
      </c>
    </row>
    <row r="413" spans="1:5" ht="25.5">
      <c r="A413" s="241" t="s">
        <v>1306</v>
      </c>
      <c r="B413" s="242" t="s">
        <v>1732</v>
      </c>
      <c r="C413" s="242" t="s">
        <v>1307</v>
      </c>
      <c r="D413" s="242" t="s">
        <v>1166</v>
      </c>
      <c r="E413" s="243">
        <v>250000</v>
      </c>
    </row>
    <row r="414" spans="1:5" ht="25.5">
      <c r="A414" s="241" t="s">
        <v>1188</v>
      </c>
      <c r="B414" s="242" t="s">
        <v>1732</v>
      </c>
      <c r="C414" s="242" t="s">
        <v>1189</v>
      </c>
      <c r="D414" s="242" t="s">
        <v>1166</v>
      </c>
      <c r="E414" s="243">
        <v>250000</v>
      </c>
    </row>
    <row r="415" spans="1:5">
      <c r="A415" s="241" t="s">
        <v>1610</v>
      </c>
      <c r="B415" s="242" t="s">
        <v>1732</v>
      </c>
      <c r="C415" s="242" t="s">
        <v>1189</v>
      </c>
      <c r="D415" s="242" t="s">
        <v>1611</v>
      </c>
      <c r="E415" s="243">
        <v>250000</v>
      </c>
    </row>
    <row r="416" spans="1:5">
      <c r="A416" s="241" t="s">
        <v>1612</v>
      </c>
      <c r="B416" s="242" t="s">
        <v>1732</v>
      </c>
      <c r="C416" s="242" t="s">
        <v>1189</v>
      </c>
      <c r="D416" s="242" t="s">
        <v>1613</v>
      </c>
      <c r="E416" s="243">
        <v>250000</v>
      </c>
    </row>
    <row r="417" spans="1:5">
      <c r="A417" s="241" t="s">
        <v>1672</v>
      </c>
      <c r="B417" s="242" t="s">
        <v>1673</v>
      </c>
      <c r="C417" s="242" t="s">
        <v>1166</v>
      </c>
      <c r="D417" s="242" t="s">
        <v>1166</v>
      </c>
      <c r="E417" s="243">
        <v>1622600</v>
      </c>
    </row>
    <row r="418" spans="1:5" ht="76.5">
      <c r="A418" s="241" t="s">
        <v>1674</v>
      </c>
      <c r="B418" s="242" t="s">
        <v>1675</v>
      </c>
      <c r="C418" s="242" t="s">
        <v>1166</v>
      </c>
      <c r="D418" s="242" t="s">
        <v>1166</v>
      </c>
      <c r="E418" s="243">
        <v>1622600</v>
      </c>
    </row>
    <row r="419" spans="1:5" ht="51">
      <c r="A419" s="241" t="s">
        <v>1305</v>
      </c>
      <c r="B419" s="242" t="s">
        <v>1675</v>
      </c>
      <c r="C419" s="242" t="s">
        <v>271</v>
      </c>
      <c r="D419" s="242" t="s">
        <v>1166</v>
      </c>
      <c r="E419" s="243">
        <v>98680</v>
      </c>
    </row>
    <row r="420" spans="1:5" ht="25.5">
      <c r="A420" s="241" t="s">
        <v>1195</v>
      </c>
      <c r="B420" s="242" t="s">
        <v>1675</v>
      </c>
      <c r="C420" s="242" t="s">
        <v>28</v>
      </c>
      <c r="D420" s="242" t="s">
        <v>1166</v>
      </c>
      <c r="E420" s="243">
        <v>98680</v>
      </c>
    </row>
    <row r="421" spans="1:5">
      <c r="A421" s="241" t="s">
        <v>1610</v>
      </c>
      <c r="B421" s="242" t="s">
        <v>1675</v>
      </c>
      <c r="C421" s="242" t="s">
        <v>28</v>
      </c>
      <c r="D421" s="242" t="s">
        <v>1611</v>
      </c>
      <c r="E421" s="243">
        <v>98680</v>
      </c>
    </row>
    <row r="422" spans="1:5" ht="25.5">
      <c r="A422" s="241" t="s">
        <v>1670</v>
      </c>
      <c r="B422" s="242" t="s">
        <v>1675</v>
      </c>
      <c r="C422" s="242" t="s">
        <v>28</v>
      </c>
      <c r="D422" s="242" t="s">
        <v>1671</v>
      </c>
      <c r="E422" s="243">
        <v>98680</v>
      </c>
    </row>
    <row r="423" spans="1:5" ht="25.5">
      <c r="A423" s="241" t="s">
        <v>1306</v>
      </c>
      <c r="B423" s="242" t="s">
        <v>1675</v>
      </c>
      <c r="C423" s="242" t="s">
        <v>1307</v>
      </c>
      <c r="D423" s="242" t="s">
        <v>1166</v>
      </c>
      <c r="E423" s="243">
        <v>1523920</v>
      </c>
    </row>
    <row r="424" spans="1:5" ht="25.5">
      <c r="A424" s="241" t="s">
        <v>1188</v>
      </c>
      <c r="B424" s="242" t="s">
        <v>1675</v>
      </c>
      <c r="C424" s="242" t="s">
        <v>1189</v>
      </c>
      <c r="D424" s="242" t="s">
        <v>1166</v>
      </c>
      <c r="E424" s="243">
        <v>1523920</v>
      </c>
    </row>
    <row r="425" spans="1:5">
      <c r="A425" s="241" t="s">
        <v>1610</v>
      </c>
      <c r="B425" s="242" t="s">
        <v>1675</v>
      </c>
      <c r="C425" s="242" t="s">
        <v>1189</v>
      </c>
      <c r="D425" s="242" t="s">
        <v>1611</v>
      </c>
      <c r="E425" s="243">
        <v>1523920</v>
      </c>
    </row>
    <row r="426" spans="1:5" ht="25.5">
      <c r="A426" s="241" t="s">
        <v>1670</v>
      </c>
      <c r="B426" s="242" t="s">
        <v>1675</v>
      </c>
      <c r="C426" s="242" t="s">
        <v>1189</v>
      </c>
      <c r="D426" s="242" t="s">
        <v>1671</v>
      </c>
      <c r="E426" s="243">
        <v>1523920</v>
      </c>
    </row>
    <row r="427" spans="1:5" ht="38.25">
      <c r="A427" s="241" t="s">
        <v>449</v>
      </c>
      <c r="B427" s="242" t="s">
        <v>970</v>
      </c>
      <c r="C427" s="242" t="s">
        <v>1166</v>
      </c>
      <c r="D427" s="242" t="s">
        <v>1166</v>
      </c>
      <c r="E427" s="243">
        <v>661512784</v>
      </c>
    </row>
    <row r="428" spans="1:5" ht="38.25">
      <c r="A428" s="241" t="s">
        <v>588</v>
      </c>
      <c r="B428" s="242" t="s">
        <v>971</v>
      </c>
      <c r="C428" s="242" t="s">
        <v>1166</v>
      </c>
      <c r="D428" s="242" t="s">
        <v>1166</v>
      </c>
      <c r="E428" s="243">
        <v>249198582</v>
      </c>
    </row>
    <row r="429" spans="1:5" ht="89.25">
      <c r="A429" s="241" t="s">
        <v>1154</v>
      </c>
      <c r="B429" s="242" t="s">
        <v>676</v>
      </c>
      <c r="C429" s="242" t="s">
        <v>1166</v>
      </c>
      <c r="D429" s="242" t="s">
        <v>1166</v>
      </c>
      <c r="E429" s="243">
        <v>220155000</v>
      </c>
    </row>
    <row r="430" spans="1:5">
      <c r="A430" s="241" t="s">
        <v>1308</v>
      </c>
      <c r="B430" s="242" t="s">
        <v>676</v>
      </c>
      <c r="C430" s="242" t="s">
        <v>1309</v>
      </c>
      <c r="D430" s="242" t="s">
        <v>1166</v>
      </c>
      <c r="E430" s="243">
        <v>220155000</v>
      </c>
    </row>
    <row r="431" spans="1:5" ht="38.25">
      <c r="A431" s="241" t="s">
        <v>1198</v>
      </c>
      <c r="B431" s="242" t="s">
        <v>676</v>
      </c>
      <c r="C431" s="242" t="s">
        <v>351</v>
      </c>
      <c r="D431" s="242" t="s">
        <v>1166</v>
      </c>
      <c r="E431" s="243">
        <v>220155000</v>
      </c>
    </row>
    <row r="432" spans="1:5">
      <c r="A432" s="241" t="s">
        <v>182</v>
      </c>
      <c r="B432" s="242" t="s">
        <v>676</v>
      </c>
      <c r="C432" s="242" t="s">
        <v>351</v>
      </c>
      <c r="D432" s="242" t="s">
        <v>1132</v>
      </c>
      <c r="E432" s="243">
        <v>220155000</v>
      </c>
    </row>
    <row r="433" spans="1:5">
      <c r="A433" s="241" t="s">
        <v>2105</v>
      </c>
      <c r="B433" s="242" t="s">
        <v>676</v>
      </c>
      <c r="C433" s="242" t="s">
        <v>351</v>
      </c>
      <c r="D433" s="242" t="s">
        <v>2111</v>
      </c>
      <c r="E433" s="243">
        <v>220155000</v>
      </c>
    </row>
    <row r="434" spans="1:5" ht="127.5">
      <c r="A434" s="241" t="s">
        <v>1329</v>
      </c>
      <c r="B434" s="242" t="s">
        <v>675</v>
      </c>
      <c r="C434" s="242" t="s">
        <v>1166</v>
      </c>
      <c r="D434" s="242" t="s">
        <v>1166</v>
      </c>
      <c r="E434" s="243">
        <v>20769500</v>
      </c>
    </row>
    <row r="435" spans="1:5">
      <c r="A435" s="241" t="s">
        <v>1308</v>
      </c>
      <c r="B435" s="242" t="s">
        <v>675</v>
      </c>
      <c r="C435" s="242" t="s">
        <v>1309</v>
      </c>
      <c r="D435" s="242" t="s">
        <v>1166</v>
      </c>
      <c r="E435" s="243">
        <v>20769500</v>
      </c>
    </row>
    <row r="436" spans="1:5" ht="38.25">
      <c r="A436" s="241" t="s">
        <v>1198</v>
      </c>
      <c r="B436" s="242" t="s">
        <v>675</v>
      </c>
      <c r="C436" s="242" t="s">
        <v>351</v>
      </c>
      <c r="D436" s="242" t="s">
        <v>1166</v>
      </c>
      <c r="E436" s="243">
        <v>20769500</v>
      </c>
    </row>
    <row r="437" spans="1:5">
      <c r="A437" s="241" t="s">
        <v>182</v>
      </c>
      <c r="B437" s="242" t="s">
        <v>675</v>
      </c>
      <c r="C437" s="242" t="s">
        <v>351</v>
      </c>
      <c r="D437" s="242" t="s">
        <v>1132</v>
      </c>
      <c r="E437" s="243">
        <v>20769500</v>
      </c>
    </row>
    <row r="438" spans="1:5">
      <c r="A438" s="241" t="s">
        <v>2105</v>
      </c>
      <c r="B438" s="242" t="s">
        <v>675</v>
      </c>
      <c r="C438" s="242" t="s">
        <v>351</v>
      </c>
      <c r="D438" s="242" t="s">
        <v>2111</v>
      </c>
      <c r="E438" s="243">
        <v>20769500</v>
      </c>
    </row>
    <row r="439" spans="1:5" ht="114.75">
      <c r="A439" s="241" t="s">
        <v>1967</v>
      </c>
      <c r="B439" s="242" t="s">
        <v>1968</v>
      </c>
      <c r="C439" s="242" t="s">
        <v>1166</v>
      </c>
      <c r="D439" s="242" t="s">
        <v>1166</v>
      </c>
      <c r="E439" s="243">
        <v>5749000</v>
      </c>
    </row>
    <row r="440" spans="1:5">
      <c r="A440" s="241" t="s">
        <v>1308</v>
      </c>
      <c r="B440" s="242" t="s">
        <v>1968</v>
      </c>
      <c r="C440" s="242" t="s">
        <v>1309</v>
      </c>
      <c r="D440" s="242" t="s">
        <v>1166</v>
      </c>
      <c r="E440" s="243">
        <v>5749000</v>
      </c>
    </row>
    <row r="441" spans="1:5" ht="38.25">
      <c r="A441" s="241" t="s">
        <v>1198</v>
      </c>
      <c r="B441" s="242" t="s">
        <v>1968</v>
      </c>
      <c r="C441" s="242" t="s">
        <v>351</v>
      </c>
      <c r="D441" s="242" t="s">
        <v>1166</v>
      </c>
      <c r="E441" s="243">
        <v>5749000</v>
      </c>
    </row>
    <row r="442" spans="1:5">
      <c r="A442" s="241" t="s">
        <v>237</v>
      </c>
      <c r="B442" s="242" t="s">
        <v>1968</v>
      </c>
      <c r="C442" s="242" t="s">
        <v>351</v>
      </c>
      <c r="D442" s="242" t="s">
        <v>1133</v>
      </c>
      <c r="E442" s="243">
        <v>5749000</v>
      </c>
    </row>
    <row r="443" spans="1:5">
      <c r="A443" s="241" t="s">
        <v>145</v>
      </c>
      <c r="B443" s="242" t="s">
        <v>1968</v>
      </c>
      <c r="C443" s="242" t="s">
        <v>351</v>
      </c>
      <c r="D443" s="242" t="s">
        <v>361</v>
      </c>
      <c r="E443" s="243">
        <v>5749000</v>
      </c>
    </row>
    <row r="444" spans="1:5" ht="140.25">
      <c r="A444" s="241" t="s">
        <v>1973</v>
      </c>
      <c r="B444" s="242" t="s">
        <v>1974</v>
      </c>
      <c r="C444" s="242" t="s">
        <v>1166</v>
      </c>
      <c r="D444" s="242" t="s">
        <v>1166</v>
      </c>
      <c r="E444" s="243">
        <v>2525082</v>
      </c>
    </row>
    <row r="445" spans="1:5">
      <c r="A445" s="241" t="s">
        <v>1308</v>
      </c>
      <c r="B445" s="242" t="s">
        <v>1974</v>
      </c>
      <c r="C445" s="242" t="s">
        <v>1309</v>
      </c>
      <c r="D445" s="242" t="s">
        <v>1166</v>
      </c>
      <c r="E445" s="243">
        <v>2525082</v>
      </c>
    </row>
    <row r="446" spans="1:5" ht="38.25">
      <c r="A446" s="241" t="s">
        <v>1198</v>
      </c>
      <c r="B446" s="242" t="s">
        <v>1974</v>
      </c>
      <c r="C446" s="242" t="s">
        <v>351</v>
      </c>
      <c r="D446" s="242" t="s">
        <v>1166</v>
      </c>
      <c r="E446" s="243">
        <v>2525082</v>
      </c>
    </row>
    <row r="447" spans="1:5">
      <c r="A447" s="241" t="s">
        <v>182</v>
      </c>
      <c r="B447" s="242" t="s">
        <v>1974</v>
      </c>
      <c r="C447" s="242" t="s">
        <v>351</v>
      </c>
      <c r="D447" s="242" t="s">
        <v>1132</v>
      </c>
      <c r="E447" s="243">
        <v>2525082</v>
      </c>
    </row>
    <row r="448" spans="1:5">
      <c r="A448" s="241" t="s">
        <v>2105</v>
      </c>
      <c r="B448" s="242" t="s">
        <v>1974</v>
      </c>
      <c r="C448" s="242" t="s">
        <v>351</v>
      </c>
      <c r="D448" s="242" t="s">
        <v>2111</v>
      </c>
      <c r="E448" s="243">
        <v>2525082</v>
      </c>
    </row>
    <row r="449" spans="1:5" ht="38.25">
      <c r="A449" s="241" t="s">
        <v>589</v>
      </c>
      <c r="B449" s="242" t="s">
        <v>972</v>
      </c>
      <c r="C449" s="242" t="s">
        <v>1166</v>
      </c>
      <c r="D449" s="242" t="s">
        <v>1166</v>
      </c>
      <c r="E449" s="243">
        <v>355502</v>
      </c>
    </row>
    <row r="450" spans="1:5" ht="89.25">
      <c r="A450" s="241" t="s">
        <v>526</v>
      </c>
      <c r="B450" s="242" t="s">
        <v>734</v>
      </c>
      <c r="C450" s="242" t="s">
        <v>1166</v>
      </c>
      <c r="D450" s="242" t="s">
        <v>1166</v>
      </c>
      <c r="E450" s="243">
        <v>355502</v>
      </c>
    </row>
    <row r="451" spans="1:5" ht="25.5">
      <c r="A451" s="241" t="s">
        <v>1306</v>
      </c>
      <c r="B451" s="242" t="s">
        <v>734</v>
      </c>
      <c r="C451" s="242" t="s">
        <v>1307</v>
      </c>
      <c r="D451" s="242" t="s">
        <v>1166</v>
      </c>
      <c r="E451" s="243">
        <v>355502</v>
      </c>
    </row>
    <row r="452" spans="1:5" ht="25.5">
      <c r="A452" s="241" t="s">
        <v>1188</v>
      </c>
      <c r="B452" s="242" t="s">
        <v>734</v>
      </c>
      <c r="C452" s="242" t="s">
        <v>1189</v>
      </c>
      <c r="D452" s="242" t="s">
        <v>1166</v>
      </c>
      <c r="E452" s="243">
        <v>355502</v>
      </c>
    </row>
    <row r="453" spans="1:5">
      <c r="A453" s="241" t="s">
        <v>237</v>
      </c>
      <c r="B453" s="242" t="s">
        <v>734</v>
      </c>
      <c r="C453" s="242" t="s">
        <v>1189</v>
      </c>
      <c r="D453" s="242" t="s">
        <v>1133</v>
      </c>
      <c r="E453" s="243">
        <v>355502</v>
      </c>
    </row>
    <row r="454" spans="1:5">
      <c r="A454" s="241" t="s">
        <v>3</v>
      </c>
      <c r="B454" s="242" t="s">
        <v>734</v>
      </c>
      <c r="C454" s="242" t="s">
        <v>1189</v>
      </c>
      <c r="D454" s="242" t="s">
        <v>383</v>
      </c>
      <c r="E454" s="243">
        <v>355502</v>
      </c>
    </row>
    <row r="455" spans="1:5" ht="38.25">
      <c r="A455" s="241" t="s">
        <v>451</v>
      </c>
      <c r="B455" s="242" t="s">
        <v>1304</v>
      </c>
      <c r="C455" s="242" t="s">
        <v>1166</v>
      </c>
      <c r="D455" s="242" t="s">
        <v>1166</v>
      </c>
      <c r="E455" s="243">
        <v>1200000</v>
      </c>
    </row>
    <row r="456" spans="1:5" ht="76.5">
      <c r="A456" s="241" t="s">
        <v>393</v>
      </c>
      <c r="B456" s="242" t="s">
        <v>762</v>
      </c>
      <c r="C456" s="242" t="s">
        <v>1166</v>
      </c>
      <c r="D456" s="242" t="s">
        <v>1166</v>
      </c>
      <c r="E456" s="243">
        <v>1200000</v>
      </c>
    </row>
    <row r="457" spans="1:5" ht="25.5">
      <c r="A457" s="241" t="s">
        <v>1306</v>
      </c>
      <c r="B457" s="242" t="s">
        <v>762</v>
      </c>
      <c r="C457" s="242" t="s">
        <v>1307</v>
      </c>
      <c r="D457" s="242" t="s">
        <v>1166</v>
      </c>
      <c r="E457" s="243">
        <v>1200000</v>
      </c>
    </row>
    <row r="458" spans="1:5" ht="25.5">
      <c r="A458" s="241" t="s">
        <v>1188</v>
      </c>
      <c r="B458" s="242" t="s">
        <v>762</v>
      </c>
      <c r="C458" s="242" t="s">
        <v>1189</v>
      </c>
      <c r="D458" s="242" t="s">
        <v>1166</v>
      </c>
      <c r="E458" s="243">
        <v>1200000</v>
      </c>
    </row>
    <row r="459" spans="1:5">
      <c r="A459" s="241" t="s">
        <v>139</v>
      </c>
      <c r="B459" s="242" t="s">
        <v>762</v>
      </c>
      <c r="C459" s="242" t="s">
        <v>1189</v>
      </c>
      <c r="D459" s="242" t="s">
        <v>1134</v>
      </c>
      <c r="E459" s="243">
        <v>600000</v>
      </c>
    </row>
    <row r="460" spans="1:5">
      <c r="A460" s="241" t="s">
        <v>152</v>
      </c>
      <c r="B460" s="242" t="s">
        <v>762</v>
      </c>
      <c r="C460" s="242" t="s">
        <v>1189</v>
      </c>
      <c r="D460" s="242" t="s">
        <v>392</v>
      </c>
      <c r="E460" s="243">
        <v>600000</v>
      </c>
    </row>
    <row r="461" spans="1:5">
      <c r="A461" s="241" t="s">
        <v>247</v>
      </c>
      <c r="B461" s="242" t="s">
        <v>762</v>
      </c>
      <c r="C461" s="242" t="s">
        <v>1189</v>
      </c>
      <c r="D461" s="242" t="s">
        <v>1140</v>
      </c>
      <c r="E461" s="243">
        <v>600000</v>
      </c>
    </row>
    <row r="462" spans="1:5">
      <c r="A462" s="241" t="s">
        <v>0</v>
      </c>
      <c r="B462" s="242" t="s">
        <v>762</v>
      </c>
      <c r="C462" s="242" t="s">
        <v>1189</v>
      </c>
      <c r="D462" s="242" t="s">
        <v>399</v>
      </c>
      <c r="E462" s="243">
        <v>600000</v>
      </c>
    </row>
    <row r="463" spans="1:5" ht="38.25">
      <c r="A463" s="241" t="s">
        <v>590</v>
      </c>
      <c r="B463" s="242" t="s">
        <v>973</v>
      </c>
      <c r="C463" s="242" t="s">
        <v>1166</v>
      </c>
      <c r="D463" s="242" t="s">
        <v>1166</v>
      </c>
      <c r="E463" s="243">
        <v>410758700</v>
      </c>
    </row>
    <row r="464" spans="1:5" ht="76.5">
      <c r="A464" s="241" t="s">
        <v>384</v>
      </c>
      <c r="B464" s="242" t="s">
        <v>690</v>
      </c>
      <c r="C464" s="242" t="s">
        <v>1166</v>
      </c>
      <c r="D464" s="242" t="s">
        <v>1166</v>
      </c>
      <c r="E464" s="243">
        <v>10000000</v>
      </c>
    </row>
    <row r="465" spans="1:5" ht="25.5">
      <c r="A465" s="241" t="s">
        <v>1306</v>
      </c>
      <c r="B465" s="242" t="s">
        <v>690</v>
      </c>
      <c r="C465" s="242" t="s">
        <v>1307</v>
      </c>
      <c r="D465" s="242" t="s">
        <v>1166</v>
      </c>
      <c r="E465" s="243">
        <v>10000000</v>
      </c>
    </row>
    <row r="466" spans="1:5" ht="25.5">
      <c r="A466" s="241" t="s">
        <v>1188</v>
      </c>
      <c r="B466" s="242" t="s">
        <v>690</v>
      </c>
      <c r="C466" s="242" t="s">
        <v>1189</v>
      </c>
      <c r="D466" s="242" t="s">
        <v>1166</v>
      </c>
      <c r="E466" s="243">
        <v>10000000</v>
      </c>
    </row>
    <row r="467" spans="1:5">
      <c r="A467" s="241" t="s">
        <v>237</v>
      </c>
      <c r="B467" s="242" t="s">
        <v>690</v>
      </c>
      <c r="C467" s="242" t="s">
        <v>1189</v>
      </c>
      <c r="D467" s="242" t="s">
        <v>1133</v>
      </c>
      <c r="E467" s="243">
        <v>10000000</v>
      </c>
    </row>
    <row r="468" spans="1:5">
      <c r="A468" s="241" t="s">
        <v>145</v>
      </c>
      <c r="B468" s="242" t="s">
        <v>690</v>
      </c>
      <c r="C468" s="242" t="s">
        <v>1189</v>
      </c>
      <c r="D468" s="242" t="s">
        <v>361</v>
      </c>
      <c r="E468" s="243">
        <v>10000000</v>
      </c>
    </row>
    <row r="469" spans="1:5" ht="127.5">
      <c r="A469" s="241" t="s">
        <v>2075</v>
      </c>
      <c r="B469" s="242" t="s">
        <v>2072</v>
      </c>
      <c r="C469" s="242" t="s">
        <v>1166</v>
      </c>
      <c r="D469" s="242" t="s">
        <v>1166</v>
      </c>
      <c r="E469" s="243">
        <v>400758700</v>
      </c>
    </row>
    <row r="470" spans="1:5">
      <c r="A470" s="241" t="s">
        <v>1308</v>
      </c>
      <c r="B470" s="242" t="s">
        <v>2072</v>
      </c>
      <c r="C470" s="242" t="s">
        <v>1309</v>
      </c>
      <c r="D470" s="242" t="s">
        <v>1166</v>
      </c>
      <c r="E470" s="243">
        <v>400758700</v>
      </c>
    </row>
    <row r="471" spans="1:5" ht="38.25">
      <c r="A471" s="241" t="s">
        <v>1198</v>
      </c>
      <c r="B471" s="242" t="s">
        <v>2072</v>
      </c>
      <c r="C471" s="242" t="s">
        <v>351</v>
      </c>
      <c r="D471" s="242" t="s">
        <v>1166</v>
      </c>
      <c r="E471" s="243">
        <v>400758700</v>
      </c>
    </row>
    <row r="472" spans="1:5">
      <c r="A472" s="241" t="s">
        <v>237</v>
      </c>
      <c r="B472" s="242" t="s">
        <v>2072</v>
      </c>
      <c r="C472" s="242" t="s">
        <v>351</v>
      </c>
      <c r="D472" s="242" t="s">
        <v>1133</v>
      </c>
      <c r="E472" s="243">
        <v>400758700</v>
      </c>
    </row>
    <row r="473" spans="1:5">
      <c r="A473" s="241" t="s">
        <v>145</v>
      </c>
      <c r="B473" s="242" t="s">
        <v>2072</v>
      </c>
      <c r="C473" s="242" t="s">
        <v>351</v>
      </c>
      <c r="D473" s="242" t="s">
        <v>361</v>
      </c>
      <c r="E473" s="243">
        <v>400758700</v>
      </c>
    </row>
    <row r="474" spans="1:5" ht="51">
      <c r="A474" s="241" t="s">
        <v>1692</v>
      </c>
      <c r="B474" s="242" t="s">
        <v>974</v>
      </c>
      <c r="C474" s="242" t="s">
        <v>1166</v>
      </c>
      <c r="D474" s="242" t="s">
        <v>1166</v>
      </c>
      <c r="E474" s="243">
        <v>40334062</v>
      </c>
    </row>
    <row r="475" spans="1:5" ht="51">
      <c r="A475" s="241" t="s">
        <v>454</v>
      </c>
      <c r="B475" s="242" t="s">
        <v>975</v>
      </c>
      <c r="C475" s="242" t="s">
        <v>1166</v>
      </c>
      <c r="D475" s="242" t="s">
        <v>1166</v>
      </c>
      <c r="E475" s="243">
        <v>6931013</v>
      </c>
    </row>
    <row r="476" spans="1:5" ht="114.75">
      <c r="A476" s="241" t="s">
        <v>339</v>
      </c>
      <c r="B476" s="242" t="s">
        <v>653</v>
      </c>
      <c r="C476" s="242" t="s">
        <v>1166</v>
      </c>
      <c r="D476" s="242" t="s">
        <v>1166</v>
      </c>
      <c r="E476" s="243">
        <v>6769013</v>
      </c>
    </row>
    <row r="477" spans="1:5" ht="51">
      <c r="A477" s="241" t="s">
        <v>1305</v>
      </c>
      <c r="B477" s="242" t="s">
        <v>653</v>
      </c>
      <c r="C477" s="242" t="s">
        <v>271</v>
      </c>
      <c r="D477" s="242" t="s">
        <v>1166</v>
      </c>
      <c r="E477" s="243">
        <v>6769013</v>
      </c>
    </row>
    <row r="478" spans="1:5">
      <c r="A478" s="241" t="s">
        <v>1182</v>
      </c>
      <c r="B478" s="242" t="s">
        <v>653</v>
      </c>
      <c r="C478" s="242" t="s">
        <v>133</v>
      </c>
      <c r="D478" s="242" t="s">
        <v>1166</v>
      </c>
      <c r="E478" s="243">
        <v>6769013</v>
      </c>
    </row>
    <row r="479" spans="1:5" ht="25.5">
      <c r="A479" s="241" t="s">
        <v>236</v>
      </c>
      <c r="B479" s="242" t="s">
        <v>653</v>
      </c>
      <c r="C479" s="242" t="s">
        <v>133</v>
      </c>
      <c r="D479" s="242" t="s">
        <v>1129</v>
      </c>
      <c r="E479" s="243">
        <v>6769013</v>
      </c>
    </row>
    <row r="480" spans="1:5" ht="38.25">
      <c r="A480" s="241" t="s">
        <v>1663</v>
      </c>
      <c r="B480" s="242" t="s">
        <v>653</v>
      </c>
      <c r="C480" s="242" t="s">
        <v>133</v>
      </c>
      <c r="D480" s="242" t="s">
        <v>342</v>
      </c>
      <c r="E480" s="243">
        <v>6769013</v>
      </c>
    </row>
    <row r="481" spans="1:5" ht="102">
      <c r="A481" s="241" t="s">
        <v>348</v>
      </c>
      <c r="B481" s="242" t="s">
        <v>1662</v>
      </c>
      <c r="C481" s="242" t="s">
        <v>1166</v>
      </c>
      <c r="D481" s="242" t="s">
        <v>1166</v>
      </c>
      <c r="E481" s="243">
        <v>22000</v>
      </c>
    </row>
    <row r="482" spans="1:5" ht="25.5">
      <c r="A482" s="241" t="s">
        <v>1306</v>
      </c>
      <c r="B482" s="242" t="s">
        <v>1662</v>
      </c>
      <c r="C482" s="242" t="s">
        <v>1307</v>
      </c>
      <c r="D482" s="242" t="s">
        <v>1166</v>
      </c>
      <c r="E482" s="243">
        <v>22000</v>
      </c>
    </row>
    <row r="483" spans="1:5" ht="25.5">
      <c r="A483" s="241" t="s">
        <v>1188</v>
      </c>
      <c r="B483" s="242" t="s">
        <v>1662</v>
      </c>
      <c r="C483" s="242" t="s">
        <v>1189</v>
      </c>
      <c r="D483" s="242" t="s">
        <v>1166</v>
      </c>
      <c r="E483" s="243">
        <v>22000</v>
      </c>
    </row>
    <row r="484" spans="1:5" ht="25.5">
      <c r="A484" s="241" t="s">
        <v>236</v>
      </c>
      <c r="B484" s="242" t="s">
        <v>1662</v>
      </c>
      <c r="C484" s="242" t="s">
        <v>1189</v>
      </c>
      <c r="D484" s="242" t="s">
        <v>1129</v>
      </c>
      <c r="E484" s="243">
        <v>22000</v>
      </c>
    </row>
    <row r="485" spans="1:5" ht="38.25">
      <c r="A485" s="241" t="s">
        <v>1663</v>
      </c>
      <c r="B485" s="242" t="s">
        <v>1662</v>
      </c>
      <c r="C485" s="242" t="s">
        <v>1189</v>
      </c>
      <c r="D485" s="242" t="s">
        <v>342</v>
      </c>
      <c r="E485" s="243">
        <v>22000</v>
      </c>
    </row>
    <row r="486" spans="1:5" ht="127.5">
      <c r="A486" s="241" t="s">
        <v>1858</v>
      </c>
      <c r="B486" s="242" t="s">
        <v>1859</v>
      </c>
      <c r="C486" s="242" t="s">
        <v>1166</v>
      </c>
      <c r="D486" s="242" t="s">
        <v>1166</v>
      </c>
      <c r="E486" s="243">
        <v>140000</v>
      </c>
    </row>
    <row r="487" spans="1:5" ht="25.5">
      <c r="A487" s="241" t="s">
        <v>1306</v>
      </c>
      <c r="B487" s="242" t="s">
        <v>1859</v>
      </c>
      <c r="C487" s="242" t="s">
        <v>1307</v>
      </c>
      <c r="D487" s="242" t="s">
        <v>1166</v>
      </c>
      <c r="E487" s="243">
        <v>140000</v>
      </c>
    </row>
    <row r="488" spans="1:5" ht="25.5">
      <c r="A488" s="241" t="s">
        <v>1188</v>
      </c>
      <c r="B488" s="242" t="s">
        <v>1859</v>
      </c>
      <c r="C488" s="242" t="s">
        <v>1189</v>
      </c>
      <c r="D488" s="242" t="s">
        <v>1166</v>
      </c>
      <c r="E488" s="243">
        <v>140000</v>
      </c>
    </row>
    <row r="489" spans="1:5" ht="25.5">
      <c r="A489" s="241" t="s">
        <v>236</v>
      </c>
      <c r="B489" s="242" t="s">
        <v>1859</v>
      </c>
      <c r="C489" s="242" t="s">
        <v>1189</v>
      </c>
      <c r="D489" s="242" t="s">
        <v>1129</v>
      </c>
      <c r="E489" s="243">
        <v>140000</v>
      </c>
    </row>
    <row r="490" spans="1:5" ht="38.25">
      <c r="A490" s="241" t="s">
        <v>1663</v>
      </c>
      <c r="B490" s="242" t="s">
        <v>1859</v>
      </c>
      <c r="C490" s="242" t="s">
        <v>1189</v>
      </c>
      <c r="D490" s="242" t="s">
        <v>342</v>
      </c>
      <c r="E490" s="243">
        <v>140000</v>
      </c>
    </row>
    <row r="491" spans="1:5" ht="25.5">
      <c r="A491" s="241" t="s">
        <v>456</v>
      </c>
      <c r="B491" s="242" t="s">
        <v>976</v>
      </c>
      <c r="C491" s="242" t="s">
        <v>1166</v>
      </c>
      <c r="D491" s="242" t="s">
        <v>1166</v>
      </c>
      <c r="E491" s="243">
        <v>33338049</v>
      </c>
    </row>
    <row r="492" spans="1:5" ht="114.75">
      <c r="A492" s="241" t="s">
        <v>343</v>
      </c>
      <c r="B492" s="242" t="s">
        <v>655</v>
      </c>
      <c r="C492" s="242" t="s">
        <v>1166</v>
      </c>
      <c r="D492" s="242" t="s">
        <v>1166</v>
      </c>
      <c r="E492" s="243">
        <v>26352227</v>
      </c>
    </row>
    <row r="493" spans="1:5" ht="51">
      <c r="A493" s="241" t="s">
        <v>1305</v>
      </c>
      <c r="B493" s="242" t="s">
        <v>655</v>
      </c>
      <c r="C493" s="242" t="s">
        <v>271</v>
      </c>
      <c r="D493" s="242" t="s">
        <v>1166</v>
      </c>
      <c r="E493" s="243">
        <v>24511836</v>
      </c>
    </row>
    <row r="494" spans="1:5">
      <c r="A494" s="241" t="s">
        <v>1182</v>
      </c>
      <c r="B494" s="242" t="s">
        <v>655</v>
      </c>
      <c r="C494" s="242" t="s">
        <v>133</v>
      </c>
      <c r="D494" s="242" t="s">
        <v>1166</v>
      </c>
      <c r="E494" s="243">
        <v>24511836</v>
      </c>
    </row>
    <row r="495" spans="1:5" ht="25.5">
      <c r="A495" s="241" t="s">
        <v>236</v>
      </c>
      <c r="B495" s="242" t="s">
        <v>655</v>
      </c>
      <c r="C495" s="242" t="s">
        <v>133</v>
      </c>
      <c r="D495" s="242" t="s">
        <v>1129</v>
      </c>
      <c r="E495" s="243">
        <v>24511836</v>
      </c>
    </row>
    <row r="496" spans="1:5" ht="38.25">
      <c r="A496" s="241" t="s">
        <v>1663</v>
      </c>
      <c r="B496" s="242" t="s">
        <v>655</v>
      </c>
      <c r="C496" s="242" t="s">
        <v>133</v>
      </c>
      <c r="D496" s="242" t="s">
        <v>342</v>
      </c>
      <c r="E496" s="243">
        <v>24511836</v>
      </c>
    </row>
    <row r="497" spans="1:5" ht="25.5">
      <c r="A497" s="241" t="s">
        <v>1306</v>
      </c>
      <c r="B497" s="242" t="s">
        <v>655</v>
      </c>
      <c r="C497" s="242" t="s">
        <v>1307</v>
      </c>
      <c r="D497" s="242" t="s">
        <v>1166</v>
      </c>
      <c r="E497" s="243">
        <v>1840391</v>
      </c>
    </row>
    <row r="498" spans="1:5" ht="25.5">
      <c r="A498" s="241" t="s">
        <v>1188</v>
      </c>
      <c r="B498" s="242" t="s">
        <v>655</v>
      </c>
      <c r="C498" s="242" t="s">
        <v>1189</v>
      </c>
      <c r="D498" s="242" t="s">
        <v>1166</v>
      </c>
      <c r="E498" s="243">
        <v>1840391</v>
      </c>
    </row>
    <row r="499" spans="1:5" ht="25.5">
      <c r="A499" s="241" t="s">
        <v>236</v>
      </c>
      <c r="B499" s="242" t="s">
        <v>655</v>
      </c>
      <c r="C499" s="242" t="s">
        <v>1189</v>
      </c>
      <c r="D499" s="242" t="s">
        <v>1129</v>
      </c>
      <c r="E499" s="243">
        <v>1840391</v>
      </c>
    </row>
    <row r="500" spans="1:5" ht="38.25">
      <c r="A500" s="241" t="s">
        <v>1663</v>
      </c>
      <c r="B500" s="242" t="s">
        <v>655</v>
      </c>
      <c r="C500" s="242" t="s">
        <v>1189</v>
      </c>
      <c r="D500" s="242" t="s">
        <v>342</v>
      </c>
      <c r="E500" s="243">
        <v>1840391</v>
      </c>
    </row>
    <row r="501" spans="1:5" ht="114.75">
      <c r="A501" s="241" t="s">
        <v>1344</v>
      </c>
      <c r="B501" s="242" t="s">
        <v>1345</v>
      </c>
      <c r="C501" s="242" t="s">
        <v>1166</v>
      </c>
      <c r="D501" s="242" t="s">
        <v>1166</v>
      </c>
      <c r="E501" s="243">
        <v>2900000</v>
      </c>
    </row>
    <row r="502" spans="1:5" ht="51">
      <c r="A502" s="241" t="s">
        <v>1305</v>
      </c>
      <c r="B502" s="242" t="s">
        <v>1345</v>
      </c>
      <c r="C502" s="242" t="s">
        <v>271</v>
      </c>
      <c r="D502" s="242" t="s">
        <v>1166</v>
      </c>
      <c r="E502" s="243">
        <v>2900000</v>
      </c>
    </row>
    <row r="503" spans="1:5">
      <c r="A503" s="241" t="s">
        <v>1182</v>
      </c>
      <c r="B503" s="242" t="s">
        <v>1345</v>
      </c>
      <c r="C503" s="242" t="s">
        <v>133</v>
      </c>
      <c r="D503" s="242" t="s">
        <v>1166</v>
      </c>
      <c r="E503" s="243">
        <v>2900000</v>
      </c>
    </row>
    <row r="504" spans="1:5" ht="25.5">
      <c r="A504" s="241" t="s">
        <v>236</v>
      </c>
      <c r="B504" s="242" t="s">
        <v>1345</v>
      </c>
      <c r="C504" s="242" t="s">
        <v>133</v>
      </c>
      <c r="D504" s="242" t="s">
        <v>1129</v>
      </c>
      <c r="E504" s="243">
        <v>2900000</v>
      </c>
    </row>
    <row r="505" spans="1:5" ht="38.25">
      <c r="A505" s="241" t="s">
        <v>1663</v>
      </c>
      <c r="B505" s="242" t="s">
        <v>1345</v>
      </c>
      <c r="C505" s="242" t="s">
        <v>133</v>
      </c>
      <c r="D505" s="242" t="s">
        <v>342</v>
      </c>
      <c r="E505" s="243">
        <v>2900000</v>
      </c>
    </row>
    <row r="506" spans="1:5" ht="102">
      <c r="A506" s="241" t="s">
        <v>1346</v>
      </c>
      <c r="B506" s="242" t="s">
        <v>1347</v>
      </c>
      <c r="C506" s="242" t="s">
        <v>1166</v>
      </c>
      <c r="D506" s="242" t="s">
        <v>1166</v>
      </c>
      <c r="E506" s="243">
        <v>200000</v>
      </c>
    </row>
    <row r="507" spans="1:5" ht="51">
      <c r="A507" s="241" t="s">
        <v>1305</v>
      </c>
      <c r="B507" s="242" t="s">
        <v>1347</v>
      </c>
      <c r="C507" s="242" t="s">
        <v>271</v>
      </c>
      <c r="D507" s="242" t="s">
        <v>1166</v>
      </c>
      <c r="E507" s="243">
        <v>200000</v>
      </c>
    </row>
    <row r="508" spans="1:5">
      <c r="A508" s="241" t="s">
        <v>1182</v>
      </c>
      <c r="B508" s="242" t="s">
        <v>1347</v>
      </c>
      <c r="C508" s="242" t="s">
        <v>133</v>
      </c>
      <c r="D508" s="242" t="s">
        <v>1166</v>
      </c>
      <c r="E508" s="243">
        <v>200000</v>
      </c>
    </row>
    <row r="509" spans="1:5" ht="25.5">
      <c r="A509" s="241" t="s">
        <v>236</v>
      </c>
      <c r="B509" s="242" t="s">
        <v>1347</v>
      </c>
      <c r="C509" s="242" t="s">
        <v>133</v>
      </c>
      <c r="D509" s="242" t="s">
        <v>1129</v>
      </c>
      <c r="E509" s="243">
        <v>200000</v>
      </c>
    </row>
    <row r="510" spans="1:5" ht="38.25">
      <c r="A510" s="241" t="s">
        <v>1663</v>
      </c>
      <c r="B510" s="242" t="s">
        <v>1347</v>
      </c>
      <c r="C510" s="242" t="s">
        <v>133</v>
      </c>
      <c r="D510" s="242" t="s">
        <v>342</v>
      </c>
      <c r="E510" s="243">
        <v>200000</v>
      </c>
    </row>
    <row r="511" spans="1:5" ht="114.75">
      <c r="A511" s="241" t="s">
        <v>1690</v>
      </c>
      <c r="B511" s="242" t="s">
        <v>657</v>
      </c>
      <c r="C511" s="242" t="s">
        <v>1166</v>
      </c>
      <c r="D511" s="242" t="s">
        <v>1166</v>
      </c>
      <c r="E511" s="243">
        <v>2779867</v>
      </c>
    </row>
    <row r="512" spans="1:5" ht="25.5">
      <c r="A512" s="241" t="s">
        <v>1306</v>
      </c>
      <c r="B512" s="242" t="s">
        <v>657</v>
      </c>
      <c r="C512" s="242" t="s">
        <v>1307</v>
      </c>
      <c r="D512" s="242" t="s">
        <v>1166</v>
      </c>
      <c r="E512" s="243">
        <v>2779867</v>
      </c>
    </row>
    <row r="513" spans="1:5" ht="25.5">
      <c r="A513" s="241" t="s">
        <v>1188</v>
      </c>
      <c r="B513" s="242" t="s">
        <v>657</v>
      </c>
      <c r="C513" s="242" t="s">
        <v>1189</v>
      </c>
      <c r="D513" s="242" t="s">
        <v>1166</v>
      </c>
      <c r="E513" s="243">
        <v>2779867</v>
      </c>
    </row>
    <row r="514" spans="1:5" ht="25.5">
      <c r="A514" s="241" t="s">
        <v>236</v>
      </c>
      <c r="B514" s="242" t="s">
        <v>657</v>
      </c>
      <c r="C514" s="242" t="s">
        <v>1189</v>
      </c>
      <c r="D514" s="242" t="s">
        <v>1129</v>
      </c>
      <c r="E514" s="243">
        <v>2779867</v>
      </c>
    </row>
    <row r="515" spans="1:5" ht="38.25">
      <c r="A515" s="241" t="s">
        <v>1663</v>
      </c>
      <c r="B515" s="242" t="s">
        <v>657</v>
      </c>
      <c r="C515" s="242" t="s">
        <v>1189</v>
      </c>
      <c r="D515" s="242" t="s">
        <v>342</v>
      </c>
      <c r="E515" s="243">
        <v>2779867</v>
      </c>
    </row>
    <row r="516" spans="1:5" ht="127.5">
      <c r="A516" s="241" t="s">
        <v>1753</v>
      </c>
      <c r="B516" s="242" t="s">
        <v>1754</v>
      </c>
      <c r="C516" s="242" t="s">
        <v>1166</v>
      </c>
      <c r="D516" s="242" t="s">
        <v>1166</v>
      </c>
      <c r="E516" s="243">
        <v>45595</v>
      </c>
    </row>
    <row r="517" spans="1:5" ht="25.5">
      <c r="A517" s="241" t="s">
        <v>1306</v>
      </c>
      <c r="B517" s="242" t="s">
        <v>1754</v>
      </c>
      <c r="C517" s="242" t="s">
        <v>1307</v>
      </c>
      <c r="D517" s="242" t="s">
        <v>1166</v>
      </c>
      <c r="E517" s="243">
        <v>45595</v>
      </c>
    </row>
    <row r="518" spans="1:5" ht="25.5">
      <c r="A518" s="241" t="s">
        <v>1188</v>
      </c>
      <c r="B518" s="242" t="s">
        <v>1754</v>
      </c>
      <c r="C518" s="242" t="s">
        <v>1189</v>
      </c>
      <c r="D518" s="242" t="s">
        <v>1166</v>
      </c>
      <c r="E518" s="243">
        <v>45595</v>
      </c>
    </row>
    <row r="519" spans="1:5" ht="25.5">
      <c r="A519" s="241" t="s">
        <v>236</v>
      </c>
      <c r="B519" s="242" t="s">
        <v>1754</v>
      </c>
      <c r="C519" s="242" t="s">
        <v>1189</v>
      </c>
      <c r="D519" s="242" t="s">
        <v>1129</v>
      </c>
      <c r="E519" s="243">
        <v>45595</v>
      </c>
    </row>
    <row r="520" spans="1:5" ht="38.25">
      <c r="A520" s="241" t="s">
        <v>1663</v>
      </c>
      <c r="B520" s="242" t="s">
        <v>1754</v>
      </c>
      <c r="C520" s="242" t="s">
        <v>1189</v>
      </c>
      <c r="D520" s="242" t="s">
        <v>342</v>
      </c>
      <c r="E520" s="243">
        <v>45595</v>
      </c>
    </row>
    <row r="521" spans="1:5" ht="76.5">
      <c r="A521" s="241" t="s">
        <v>1755</v>
      </c>
      <c r="B521" s="242" t="s">
        <v>1756</v>
      </c>
      <c r="C521" s="242" t="s">
        <v>1166</v>
      </c>
      <c r="D521" s="242" t="s">
        <v>1166</v>
      </c>
      <c r="E521" s="243">
        <v>116467</v>
      </c>
    </row>
    <row r="522" spans="1:5" ht="25.5">
      <c r="A522" s="241" t="s">
        <v>1306</v>
      </c>
      <c r="B522" s="242" t="s">
        <v>1756</v>
      </c>
      <c r="C522" s="242" t="s">
        <v>1307</v>
      </c>
      <c r="D522" s="242" t="s">
        <v>1166</v>
      </c>
      <c r="E522" s="243">
        <v>116467</v>
      </c>
    </row>
    <row r="523" spans="1:5" ht="25.5">
      <c r="A523" s="241" t="s">
        <v>1188</v>
      </c>
      <c r="B523" s="242" t="s">
        <v>1756</v>
      </c>
      <c r="C523" s="242" t="s">
        <v>1189</v>
      </c>
      <c r="D523" s="242" t="s">
        <v>1166</v>
      </c>
      <c r="E523" s="243">
        <v>116467</v>
      </c>
    </row>
    <row r="524" spans="1:5" ht="25.5">
      <c r="A524" s="241" t="s">
        <v>236</v>
      </c>
      <c r="B524" s="242" t="s">
        <v>1756</v>
      </c>
      <c r="C524" s="242" t="s">
        <v>1189</v>
      </c>
      <c r="D524" s="242" t="s">
        <v>1129</v>
      </c>
      <c r="E524" s="243">
        <v>116467</v>
      </c>
    </row>
    <row r="525" spans="1:5" ht="38.25">
      <c r="A525" s="241" t="s">
        <v>1663</v>
      </c>
      <c r="B525" s="242" t="s">
        <v>1756</v>
      </c>
      <c r="C525" s="242" t="s">
        <v>1189</v>
      </c>
      <c r="D525" s="242" t="s">
        <v>342</v>
      </c>
      <c r="E525" s="243">
        <v>116467</v>
      </c>
    </row>
    <row r="526" spans="1:5" ht="114.75">
      <c r="A526" s="241" t="s">
        <v>1348</v>
      </c>
      <c r="B526" s="242" t="s">
        <v>1349</v>
      </c>
      <c r="C526" s="242" t="s">
        <v>1166</v>
      </c>
      <c r="D526" s="242" t="s">
        <v>1166</v>
      </c>
      <c r="E526" s="243">
        <v>679803</v>
      </c>
    </row>
    <row r="527" spans="1:5" ht="25.5">
      <c r="A527" s="241" t="s">
        <v>1306</v>
      </c>
      <c r="B527" s="242" t="s">
        <v>1349</v>
      </c>
      <c r="C527" s="242" t="s">
        <v>1307</v>
      </c>
      <c r="D527" s="242" t="s">
        <v>1166</v>
      </c>
      <c r="E527" s="243">
        <v>679803</v>
      </c>
    </row>
    <row r="528" spans="1:5" ht="25.5">
      <c r="A528" s="241" t="s">
        <v>1188</v>
      </c>
      <c r="B528" s="242" t="s">
        <v>1349</v>
      </c>
      <c r="C528" s="242" t="s">
        <v>1189</v>
      </c>
      <c r="D528" s="242" t="s">
        <v>1166</v>
      </c>
      <c r="E528" s="243">
        <v>679803</v>
      </c>
    </row>
    <row r="529" spans="1:5" ht="25.5">
      <c r="A529" s="241" t="s">
        <v>236</v>
      </c>
      <c r="B529" s="242" t="s">
        <v>1349</v>
      </c>
      <c r="C529" s="242" t="s">
        <v>1189</v>
      </c>
      <c r="D529" s="242" t="s">
        <v>1129</v>
      </c>
      <c r="E529" s="243">
        <v>679803</v>
      </c>
    </row>
    <row r="530" spans="1:5" ht="38.25">
      <c r="A530" s="241" t="s">
        <v>1663</v>
      </c>
      <c r="B530" s="242" t="s">
        <v>1349</v>
      </c>
      <c r="C530" s="242" t="s">
        <v>1189</v>
      </c>
      <c r="D530" s="242" t="s">
        <v>342</v>
      </c>
      <c r="E530" s="243">
        <v>679803</v>
      </c>
    </row>
    <row r="531" spans="1:5" ht="89.25">
      <c r="A531" s="241" t="s">
        <v>346</v>
      </c>
      <c r="B531" s="242" t="s">
        <v>658</v>
      </c>
      <c r="C531" s="242" t="s">
        <v>1166</v>
      </c>
      <c r="D531" s="242" t="s">
        <v>1166</v>
      </c>
      <c r="E531" s="243">
        <v>158100</v>
      </c>
    </row>
    <row r="532" spans="1:5" ht="25.5">
      <c r="A532" s="241" t="s">
        <v>1306</v>
      </c>
      <c r="B532" s="242" t="s">
        <v>658</v>
      </c>
      <c r="C532" s="242" t="s">
        <v>1307</v>
      </c>
      <c r="D532" s="242" t="s">
        <v>1166</v>
      </c>
      <c r="E532" s="243">
        <v>158100</v>
      </c>
    </row>
    <row r="533" spans="1:5" ht="25.5">
      <c r="A533" s="241" t="s">
        <v>1188</v>
      </c>
      <c r="B533" s="242" t="s">
        <v>658</v>
      </c>
      <c r="C533" s="242" t="s">
        <v>1189</v>
      </c>
      <c r="D533" s="242" t="s">
        <v>1166</v>
      </c>
      <c r="E533" s="243">
        <v>158100</v>
      </c>
    </row>
    <row r="534" spans="1:5" ht="25.5">
      <c r="A534" s="241" t="s">
        <v>236</v>
      </c>
      <c r="B534" s="242" t="s">
        <v>658</v>
      </c>
      <c r="C534" s="242" t="s">
        <v>1189</v>
      </c>
      <c r="D534" s="242" t="s">
        <v>1129</v>
      </c>
      <c r="E534" s="243">
        <v>158100</v>
      </c>
    </row>
    <row r="535" spans="1:5" ht="38.25">
      <c r="A535" s="241" t="s">
        <v>1663</v>
      </c>
      <c r="B535" s="242" t="s">
        <v>658</v>
      </c>
      <c r="C535" s="242" t="s">
        <v>1189</v>
      </c>
      <c r="D535" s="242" t="s">
        <v>342</v>
      </c>
      <c r="E535" s="243">
        <v>158100</v>
      </c>
    </row>
    <row r="536" spans="1:5" ht="89.25">
      <c r="A536" s="241" t="s">
        <v>347</v>
      </c>
      <c r="B536" s="242" t="s">
        <v>659</v>
      </c>
      <c r="C536" s="242" t="s">
        <v>1166</v>
      </c>
      <c r="D536" s="242" t="s">
        <v>1166</v>
      </c>
      <c r="E536" s="243">
        <v>31711</v>
      </c>
    </row>
    <row r="537" spans="1:5" ht="25.5">
      <c r="A537" s="241" t="s">
        <v>1306</v>
      </c>
      <c r="B537" s="242" t="s">
        <v>659</v>
      </c>
      <c r="C537" s="242" t="s">
        <v>1307</v>
      </c>
      <c r="D537" s="242" t="s">
        <v>1166</v>
      </c>
      <c r="E537" s="243">
        <v>31711</v>
      </c>
    </row>
    <row r="538" spans="1:5" ht="25.5">
      <c r="A538" s="241" t="s">
        <v>1188</v>
      </c>
      <c r="B538" s="242" t="s">
        <v>659</v>
      </c>
      <c r="C538" s="242" t="s">
        <v>1189</v>
      </c>
      <c r="D538" s="242" t="s">
        <v>1166</v>
      </c>
      <c r="E538" s="243">
        <v>31711</v>
      </c>
    </row>
    <row r="539" spans="1:5" ht="25.5">
      <c r="A539" s="241" t="s">
        <v>236</v>
      </c>
      <c r="B539" s="242" t="s">
        <v>659</v>
      </c>
      <c r="C539" s="242" t="s">
        <v>1189</v>
      </c>
      <c r="D539" s="242" t="s">
        <v>1129</v>
      </c>
      <c r="E539" s="243">
        <v>31711</v>
      </c>
    </row>
    <row r="540" spans="1:5" ht="38.25">
      <c r="A540" s="241" t="s">
        <v>1663</v>
      </c>
      <c r="B540" s="242" t="s">
        <v>659</v>
      </c>
      <c r="C540" s="242" t="s">
        <v>1189</v>
      </c>
      <c r="D540" s="242" t="s">
        <v>342</v>
      </c>
      <c r="E540" s="243">
        <v>31711</v>
      </c>
    </row>
    <row r="541" spans="1:5" ht="76.5">
      <c r="A541" s="241" t="s">
        <v>332</v>
      </c>
      <c r="B541" s="242" t="s">
        <v>642</v>
      </c>
      <c r="C541" s="242" t="s">
        <v>1166</v>
      </c>
      <c r="D541" s="242" t="s">
        <v>1166</v>
      </c>
      <c r="E541" s="243">
        <v>73395</v>
      </c>
    </row>
    <row r="542" spans="1:5" ht="25.5">
      <c r="A542" s="241" t="s">
        <v>1306</v>
      </c>
      <c r="B542" s="242" t="s">
        <v>642</v>
      </c>
      <c r="C542" s="242" t="s">
        <v>1307</v>
      </c>
      <c r="D542" s="242" t="s">
        <v>1166</v>
      </c>
      <c r="E542" s="243">
        <v>73395</v>
      </c>
    </row>
    <row r="543" spans="1:5" ht="25.5">
      <c r="A543" s="241" t="s">
        <v>1188</v>
      </c>
      <c r="B543" s="242" t="s">
        <v>642</v>
      </c>
      <c r="C543" s="242" t="s">
        <v>1189</v>
      </c>
      <c r="D543" s="242" t="s">
        <v>1166</v>
      </c>
      <c r="E543" s="243">
        <v>73395</v>
      </c>
    </row>
    <row r="544" spans="1:5">
      <c r="A544" s="241" t="s">
        <v>232</v>
      </c>
      <c r="B544" s="242" t="s">
        <v>642</v>
      </c>
      <c r="C544" s="242" t="s">
        <v>1189</v>
      </c>
      <c r="D544" s="242" t="s">
        <v>1127</v>
      </c>
      <c r="E544" s="243">
        <v>73395</v>
      </c>
    </row>
    <row r="545" spans="1:5" ht="38.25">
      <c r="A545" s="241" t="s">
        <v>234</v>
      </c>
      <c r="B545" s="242" t="s">
        <v>642</v>
      </c>
      <c r="C545" s="242" t="s">
        <v>1189</v>
      </c>
      <c r="D545" s="242" t="s">
        <v>331</v>
      </c>
      <c r="E545" s="243">
        <v>73395</v>
      </c>
    </row>
    <row r="546" spans="1:5" ht="76.5">
      <c r="A546" s="241" t="s">
        <v>2007</v>
      </c>
      <c r="B546" s="242" t="s">
        <v>2008</v>
      </c>
      <c r="C546" s="242" t="s">
        <v>1166</v>
      </c>
      <c r="D546" s="242" t="s">
        <v>1166</v>
      </c>
      <c r="E546" s="243">
        <v>884</v>
      </c>
    </row>
    <row r="547" spans="1:5" ht="25.5">
      <c r="A547" s="241" t="s">
        <v>1306</v>
      </c>
      <c r="B547" s="242" t="s">
        <v>2008</v>
      </c>
      <c r="C547" s="242" t="s">
        <v>1307</v>
      </c>
      <c r="D547" s="242" t="s">
        <v>1166</v>
      </c>
      <c r="E547" s="243">
        <v>884</v>
      </c>
    </row>
    <row r="548" spans="1:5" ht="25.5">
      <c r="A548" s="241" t="s">
        <v>1188</v>
      </c>
      <c r="B548" s="242" t="s">
        <v>2008</v>
      </c>
      <c r="C548" s="242" t="s">
        <v>1189</v>
      </c>
      <c r="D548" s="242" t="s">
        <v>1166</v>
      </c>
      <c r="E548" s="243">
        <v>884</v>
      </c>
    </row>
    <row r="549" spans="1:5" ht="25.5">
      <c r="A549" s="241" t="s">
        <v>236</v>
      </c>
      <c r="B549" s="242" t="s">
        <v>2008</v>
      </c>
      <c r="C549" s="242" t="s">
        <v>1189</v>
      </c>
      <c r="D549" s="242" t="s">
        <v>1129</v>
      </c>
      <c r="E549" s="243">
        <v>884</v>
      </c>
    </row>
    <row r="550" spans="1:5" ht="38.25">
      <c r="A550" s="241" t="s">
        <v>1663</v>
      </c>
      <c r="B550" s="242" t="s">
        <v>2008</v>
      </c>
      <c r="C550" s="242" t="s">
        <v>1189</v>
      </c>
      <c r="D550" s="242" t="s">
        <v>342</v>
      </c>
      <c r="E550" s="243">
        <v>884</v>
      </c>
    </row>
    <row r="551" spans="1:5" ht="25.5">
      <c r="A551" s="241" t="s">
        <v>1693</v>
      </c>
      <c r="B551" s="242" t="s">
        <v>1156</v>
      </c>
      <c r="C551" s="242" t="s">
        <v>1166</v>
      </c>
      <c r="D551" s="242" t="s">
        <v>1166</v>
      </c>
      <c r="E551" s="243">
        <v>65000</v>
      </c>
    </row>
    <row r="552" spans="1:5" ht="76.5">
      <c r="A552" s="241" t="s">
        <v>1736</v>
      </c>
      <c r="B552" s="242" t="s">
        <v>1737</v>
      </c>
      <c r="C552" s="242" t="s">
        <v>1166</v>
      </c>
      <c r="D552" s="242" t="s">
        <v>1166</v>
      </c>
      <c r="E552" s="243">
        <v>65000</v>
      </c>
    </row>
    <row r="553" spans="1:5" ht="25.5">
      <c r="A553" s="241" t="s">
        <v>1306</v>
      </c>
      <c r="B553" s="242" t="s">
        <v>1737</v>
      </c>
      <c r="C553" s="242" t="s">
        <v>1307</v>
      </c>
      <c r="D553" s="242" t="s">
        <v>1166</v>
      </c>
      <c r="E553" s="243">
        <v>65000</v>
      </c>
    </row>
    <row r="554" spans="1:5" ht="25.5">
      <c r="A554" s="241" t="s">
        <v>1188</v>
      </c>
      <c r="B554" s="242" t="s">
        <v>1737</v>
      </c>
      <c r="C554" s="242" t="s">
        <v>1189</v>
      </c>
      <c r="D554" s="242" t="s">
        <v>1166</v>
      </c>
      <c r="E554" s="243">
        <v>65000</v>
      </c>
    </row>
    <row r="555" spans="1:5">
      <c r="A555" s="241" t="s">
        <v>232</v>
      </c>
      <c r="B555" s="242" t="s">
        <v>1737</v>
      </c>
      <c r="C555" s="242" t="s">
        <v>1189</v>
      </c>
      <c r="D555" s="242" t="s">
        <v>1127</v>
      </c>
      <c r="E555" s="243">
        <v>65000</v>
      </c>
    </row>
    <row r="556" spans="1:5">
      <c r="A556" s="241" t="s">
        <v>216</v>
      </c>
      <c r="B556" s="242" t="s">
        <v>1737</v>
      </c>
      <c r="C556" s="242" t="s">
        <v>1189</v>
      </c>
      <c r="D556" s="242" t="s">
        <v>335</v>
      </c>
      <c r="E556" s="243">
        <v>65000</v>
      </c>
    </row>
    <row r="557" spans="1:5" ht="25.5">
      <c r="A557" s="241" t="s">
        <v>458</v>
      </c>
      <c r="B557" s="242" t="s">
        <v>977</v>
      </c>
      <c r="C557" s="242" t="s">
        <v>1166</v>
      </c>
      <c r="D557" s="242" t="s">
        <v>1166</v>
      </c>
      <c r="E557" s="243">
        <v>349969594</v>
      </c>
    </row>
    <row r="558" spans="1:5">
      <c r="A558" s="241" t="s">
        <v>459</v>
      </c>
      <c r="B558" s="242" t="s">
        <v>978</v>
      </c>
      <c r="C558" s="242" t="s">
        <v>1166</v>
      </c>
      <c r="D558" s="242" t="s">
        <v>1166</v>
      </c>
      <c r="E558" s="243">
        <v>56114534</v>
      </c>
    </row>
    <row r="559" spans="1:5" ht="89.25">
      <c r="A559" s="241" t="s">
        <v>394</v>
      </c>
      <c r="B559" s="242" t="s">
        <v>705</v>
      </c>
      <c r="C559" s="242" t="s">
        <v>1166</v>
      </c>
      <c r="D559" s="242" t="s">
        <v>1166</v>
      </c>
      <c r="E559" s="243">
        <v>49639652</v>
      </c>
    </row>
    <row r="560" spans="1:5" ht="25.5">
      <c r="A560" s="241" t="s">
        <v>1314</v>
      </c>
      <c r="B560" s="242" t="s">
        <v>705</v>
      </c>
      <c r="C560" s="242" t="s">
        <v>1315</v>
      </c>
      <c r="D560" s="242" t="s">
        <v>1166</v>
      </c>
      <c r="E560" s="243">
        <v>49639652</v>
      </c>
    </row>
    <row r="561" spans="1:5">
      <c r="A561" s="241" t="s">
        <v>1190</v>
      </c>
      <c r="B561" s="242" t="s">
        <v>705</v>
      </c>
      <c r="C561" s="242" t="s">
        <v>1191</v>
      </c>
      <c r="D561" s="242" t="s">
        <v>1166</v>
      </c>
      <c r="E561" s="243">
        <v>49639652</v>
      </c>
    </row>
    <row r="562" spans="1:5">
      <c r="A562" s="241" t="s">
        <v>247</v>
      </c>
      <c r="B562" s="242" t="s">
        <v>705</v>
      </c>
      <c r="C562" s="242" t="s">
        <v>1191</v>
      </c>
      <c r="D562" s="242" t="s">
        <v>1140</v>
      </c>
      <c r="E562" s="243">
        <v>49639652</v>
      </c>
    </row>
    <row r="563" spans="1:5">
      <c r="A563" s="241" t="s">
        <v>208</v>
      </c>
      <c r="B563" s="242" t="s">
        <v>705</v>
      </c>
      <c r="C563" s="242" t="s">
        <v>1191</v>
      </c>
      <c r="D563" s="242" t="s">
        <v>389</v>
      </c>
      <c r="E563" s="243">
        <v>49639652</v>
      </c>
    </row>
    <row r="564" spans="1:5" ht="102">
      <c r="A564" s="241" t="s">
        <v>395</v>
      </c>
      <c r="B564" s="242" t="s">
        <v>706</v>
      </c>
      <c r="C564" s="242" t="s">
        <v>1166</v>
      </c>
      <c r="D564" s="242" t="s">
        <v>1166</v>
      </c>
      <c r="E564" s="243">
        <v>100000</v>
      </c>
    </row>
    <row r="565" spans="1:5" ht="25.5">
      <c r="A565" s="241" t="s">
        <v>1314</v>
      </c>
      <c r="B565" s="242" t="s">
        <v>706</v>
      </c>
      <c r="C565" s="242" t="s">
        <v>1315</v>
      </c>
      <c r="D565" s="242" t="s">
        <v>1166</v>
      </c>
      <c r="E565" s="243">
        <v>100000</v>
      </c>
    </row>
    <row r="566" spans="1:5">
      <c r="A566" s="241" t="s">
        <v>1190</v>
      </c>
      <c r="B566" s="242" t="s">
        <v>706</v>
      </c>
      <c r="C566" s="242" t="s">
        <v>1191</v>
      </c>
      <c r="D566" s="242" t="s">
        <v>1166</v>
      </c>
      <c r="E566" s="243">
        <v>100000</v>
      </c>
    </row>
    <row r="567" spans="1:5">
      <c r="A567" s="241" t="s">
        <v>247</v>
      </c>
      <c r="B567" s="242" t="s">
        <v>706</v>
      </c>
      <c r="C567" s="242" t="s">
        <v>1191</v>
      </c>
      <c r="D567" s="242" t="s">
        <v>1140</v>
      </c>
      <c r="E567" s="243">
        <v>100000</v>
      </c>
    </row>
    <row r="568" spans="1:5">
      <c r="A568" s="241" t="s">
        <v>208</v>
      </c>
      <c r="B568" s="242" t="s">
        <v>706</v>
      </c>
      <c r="C568" s="242" t="s">
        <v>1191</v>
      </c>
      <c r="D568" s="242" t="s">
        <v>389</v>
      </c>
      <c r="E568" s="243">
        <v>100000</v>
      </c>
    </row>
    <row r="569" spans="1:5" ht="76.5">
      <c r="A569" s="241" t="s">
        <v>510</v>
      </c>
      <c r="B569" s="242" t="s">
        <v>707</v>
      </c>
      <c r="C569" s="242" t="s">
        <v>1166</v>
      </c>
      <c r="D569" s="242" t="s">
        <v>1166</v>
      </c>
      <c r="E569" s="243">
        <v>300000</v>
      </c>
    </row>
    <row r="570" spans="1:5" ht="25.5">
      <c r="A570" s="241" t="s">
        <v>1314</v>
      </c>
      <c r="B570" s="242" t="s">
        <v>707</v>
      </c>
      <c r="C570" s="242" t="s">
        <v>1315</v>
      </c>
      <c r="D570" s="242" t="s">
        <v>1166</v>
      </c>
      <c r="E570" s="243">
        <v>300000</v>
      </c>
    </row>
    <row r="571" spans="1:5">
      <c r="A571" s="241" t="s">
        <v>1190</v>
      </c>
      <c r="B571" s="242" t="s">
        <v>707</v>
      </c>
      <c r="C571" s="242" t="s">
        <v>1191</v>
      </c>
      <c r="D571" s="242" t="s">
        <v>1166</v>
      </c>
      <c r="E571" s="243">
        <v>300000</v>
      </c>
    </row>
    <row r="572" spans="1:5">
      <c r="A572" s="241" t="s">
        <v>247</v>
      </c>
      <c r="B572" s="242" t="s">
        <v>707</v>
      </c>
      <c r="C572" s="242" t="s">
        <v>1191</v>
      </c>
      <c r="D572" s="242" t="s">
        <v>1140</v>
      </c>
      <c r="E572" s="243">
        <v>300000</v>
      </c>
    </row>
    <row r="573" spans="1:5">
      <c r="A573" s="241" t="s">
        <v>208</v>
      </c>
      <c r="B573" s="242" t="s">
        <v>707</v>
      </c>
      <c r="C573" s="242" t="s">
        <v>1191</v>
      </c>
      <c r="D573" s="242" t="s">
        <v>389</v>
      </c>
      <c r="E573" s="243">
        <v>300000</v>
      </c>
    </row>
    <row r="574" spans="1:5" ht="76.5">
      <c r="A574" s="241" t="s">
        <v>565</v>
      </c>
      <c r="B574" s="242" t="s">
        <v>708</v>
      </c>
      <c r="C574" s="242" t="s">
        <v>1166</v>
      </c>
      <c r="D574" s="242" t="s">
        <v>1166</v>
      </c>
      <c r="E574" s="243">
        <v>3910000</v>
      </c>
    </row>
    <row r="575" spans="1:5" ht="25.5">
      <c r="A575" s="241" t="s">
        <v>1314</v>
      </c>
      <c r="B575" s="242" t="s">
        <v>708</v>
      </c>
      <c r="C575" s="242" t="s">
        <v>1315</v>
      </c>
      <c r="D575" s="242" t="s">
        <v>1166</v>
      </c>
      <c r="E575" s="243">
        <v>3910000</v>
      </c>
    </row>
    <row r="576" spans="1:5">
      <c r="A576" s="241" t="s">
        <v>1190</v>
      </c>
      <c r="B576" s="242" t="s">
        <v>708</v>
      </c>
      <c r="C576" s="242" t="s">
        <v>1191</v>
      </c>
      <c r="D576" s="242" t="s">
        <v>1166</v>
      </c>
      <c r="E576" s="243">
        <v>3910000</v>
      </c>
    </row>
    <row r="577" spans="1:5">
      <c r="A577" s="241" t="s">
        <v>247</v>
      </c>
      <c r="B577" s="242" t="s">
        <v>708</v>
      </c>
      <c r="C577" s="242" t="s">
        <v>1191</v>
      </c>
      <c r="D577" s="242" t="s">
        <v>1140</v>
      </c>
      <c r="E577" s="243">
        <v>3910000</v>
      </c>
    </row>
    <row r="578" spans="1:5">
      <c r="A578" s="241" t="s">
        <v>208</v>
      </c>
      <c r="B578" s="242" t="s">
        <v>708</v>
      </c>
      <c r="C578" s="242" t="s">
        <v>1191</v>
      </c>
      <c r="D578" s="242" t="s">
        <v>389</v>
      </c>
      <c r="E578" s="243">
        <v>3910000</v>
      </c>
    </row>
    <row r="579" spans="1:5" ht="51">
      <c r="A579" s="241" t="s">
        <v>1598</v>
      </c>
      <c r="B579" s="242" t="s">
        <v>1599</v>
      </c>
      <c r="C579" s="242" t="s">
        <v>1166</v>
      </c>
      <c r="D579" s="242" t="s">
        <v>1166</v>
      </c>
      <c r="E579" s="243">
        <v>62407</v>
      </c>
    </row>
    <row r="580" spans="1:5" ht="25.5">
      <c r="A580" s="241" t="s">
        <v>1314</v>
      </c>
      <c r="B580" s="242" t="s">
        <v>1599</v>
      </c>
      <c r="C580" s="242" t="s">
        <v>1315</v>
      </c>
      <c r="D580" s="242" t="s">
        <v>1166</v>
      </c>
      <c r="E580" s="243">
        <v>62407</v>
      </c>
    </row>
    <row r="581" spans="1:5">
      <c r="A581" s="241" t="s">
        <v>1190</v>
      </c>
      <c r="B581" s="242" t="s">
        <v>1599</v>
      </c>
      <c r="C581" s="242" t="s">
        <v>1191</v>
      </c>
      <c r="D581" s="242" t="s">
        <v>1166</v>
      </c>
      <c r="E581" s="243">
        <v>62407</v>
      </c>
    </row>
    <row r="582" spans="1:5">
      <c r="A582" s="241" t="s">
        <v>247</v>
      </c>
      <c r="B582" s="242" t="s">
        <v>1599</v>
      </c>
      <c r="C582" s="242" t="s">
        <v>1191</v>
      </c>
      <c r="D582" s="242" t="s">
        <v>1140</v>
      </c>
      <c r="E582" s="243">
        <v>62407</v>
      </c>
    </row>
    <row r="583" spans="1:5">
      <c r="A583" s="241" t="s">
        <v>208</v>
      </c>
      <c r="B583" s="242" t="s">
        <v>1599</v>
      </c>
      <c r="C583" s="242" t="s">
        <v>1191</v>
      </c>
      <c r="D583" s="242" t="s">
        <v>389</v>
      </c>
      <c r="E583" s="243">
        <v>62407</v>
      </c>
    </row>
    <row r="584" spans="1:5" ht="76.5">
      <c r="A584" s="241" t="s">
        <v>954</v>
      </c>
      <c r="B584" s="242" t="s">
        <v>955</v>
      </c>
      <c r="C584" s="242" t="s">
        <v>1166</v>
      </c>
      <c r="D584" s="242" t="s">
        <v>1166</v>
      </c>
      <c r="E584" s="243">
        <v>1250000</v>
      </c>
    </row>
    <row r="585" spans="1:5" ht="25.5">
      <c r="A585" s="241" t="s">
        <v>1314</v>
      </c>
      <c r="B585" s="242" t="s">
        <v>955</v>
      </c>
      <c r="C585" s="242" t="s">
        <v>1315</v>
      </c>
      <c r="D585" s="242" t="s">
        <v>1166</v>
      </c>
      <c r="E585" s="243">
        <v>1250000</v>
      </c>
    </row>
    <row r="586" spans="1:5">
      <c r="A586" s="241" t="s">
        <v>1190</v>
      </c>
      <c r="B586" s="242" t="s">
        <v>955</v>
      </c>
      <c r="C586" s="242" t="s">
        <v>1191</v>
      </c>
      <c r="D586" s="242" t="s">
        <v>1166</v>
      </c>
      <c r="E586" s="243">
        <v>1250000</v>
      </c>
    </row>
    <row r="587" spans="1:5">
      <c r="A587" s="241" t="s">
        <v>247</v>
      </c>
      <c r="B587" s="242" t="s">
        <v>955</v>
      </c>
      <c r="C587" s="242" t="s">
        <v>1191</v>
      </c>
      <c r="D587" s="242" t="s">
        <v>1140</v>
      </c>
      <c r="E587" s="243">
        <v>1250000</v>
      </c>
    </row>
    <row r="588" spans="1:5">
      <c r="A588" s="241" t="s">
        <v>208</v>
      </c>
      <c r="B588" s="242" t="s">
        <v>955</v>
      </c>
      <c r="C588" s="242" t="s">
        <v>1191</v>
      </c>
      <c r="D588" s="242" t="s">
        <v>389</v>
      </c>
      <c r="E588" s="243">
        <v>1250000</v>
      </c>
    </row>
    <row r="589" spans="1:5" ht="38.25">
      <c r="A589" s="241" t="s">
        <v>398</v>
      </c>
      <c r="B589" s="242" t="s">
        <v>715</v>
      </c>
      <c r="C589" s="242" t="s">
        <v>1166</v>
      </c>
      <c r="D589" s="242" t="s">
        <v>1166</v>
      </c>
      <c r="E589" s="243">
        <v>100000</v>
      </c>
    </row>
    <row r="590" spans="1:5" ht="25.5">
      <c r="A590" s="241" t="s">
        <v>1314</v>
      </c>
      <c r="B590" s="242" t="s">
        <v>715</v>
      </c>
      <c r="C590" s="242" t="s">
        <v>1315</v>
      </c>
      <c r="D590" s="242" t="s">
        <v>1166</v>
      </c>
      <c r="E590" s="243">
        <v>100000</v>
      </c>
    </row>
    <row r="591" spans="1:5">
      <c r="A591" s="241" t="s">
        <v>1190</v>
      </c>
      <c r="B591" s="242" t="s">
        <v>715</v>
      </c>
      <c r="C591" s="242" t="s">
        <v>1191</v>
      </c>
      <c r="D591" s="242" t="s">
        <v>1166</v>
      </c>
      <c r="E591" s="243">
        <v>100000</v>
      </c>
    </row>
    <row r="592" spans="1:5">
      <c r="A592" s="241" t="s">
        <v>247</v>
      </c>
      <c r="B592" s="242" t="s">
        <v>715</v>
      </c>
      <c r="C592" s="242" t="s">
        <v>1191</v>
      </c>
      <c r="D592" s="242" t="s">
        <v>1140</v>
      </c>
      <c r="E592" s="243">
        <v>100000</v>
      </c>
    </row>
    <row r="593" spans="1:5">
      <c r="A593" s="241" t="s">
        <v>208</v>
      </c>
      <c r="B593" s="242" t="s">
        <v>715</v>
      </c>
      <c r="C593" s="242" t="s">
        <v>1191</v>
      </c>
      <c r="D593" s="242" t="s">
        <v>389</v>
      </c>
      <c r="E593" s="243">
        <v>100000</v>
      </c>
    </row>
    <row r="594" spans="1:5" ht="63.75">
      <c r="A594" s="241" t="s">
        <v>2056</v>
      </c>
      <c r="B594" s="242" t="s">
        <v>2057</v>
      </c>
      <c r="C594" s="242" t="s">
        <v>1166</v>
      </c>
      <c r="D594" s="242" t="s">
        <v>1166</v>
      </c>
      <c r="E594" s="243">
        <v>311030</v>
      </c>
    </row>
    <row r="595" spans="1:5" ht="25.5">
      <c r="A595" s="241" t="s">
        <v>1314</v>
      </c>
      <c r="B595" s="242" t="s">
        <v>2057</v>
      </c>
      <c r="C595" s="242" t="s">
        <v>1315</v>
      </c>
      <c r="D595" s="242" t="s">
        <v>1166</v>
      </c>
      <c r="E595" s="243">
        <v>311030</v>
      </c>
    </row>
    <row r="596" spans="1:5">
      <c r="A596" s="241" t="s">
        <v>1190</v>
      </c>
      <c r="B596" s="242" t="s">
        <v>2057</v>
      </c>
      <c r="C596" s="242" t="s">
        <v>1191</v>
      </c>
      <c r="D596" s="242" t="s">
        <v>1166</v>
      </c>
      <c r="E596" s="243">
        <v>311030</v>
      </c>
    </row>
    <row r="597" spans="1:5">
      <c r="A597" s="241" t="s">
        <v>247</v>
      </c>
      <c r="B597" s="242" t="s">
        <v>2057</v>
      </c>
      <c r="C597" s="242" t="s">
        <v>1191</v>
      </c>
      <c r="D597" s="242" t="s">
        <v>1140</v>
      </c>
      <c r="E597" s="243">
        <v>311030</v>
      </c>
    </row>
    <row r="598" spans="1:5">
      <c r="A598" s="241" t="s">
        <v>208</v>
      </c>
      <c r="B598" s="242" t="s">
        <v>2057</v>
      </c>
      <c r="C598" s="242" t="s">
        <v>1191</v>
      </c>
      <c r="D598" s="242" t="s">
        <v>389</v>
      </c>
      <c r="E598" s="243">
        <v>311030</v>
      </c>
    </row>
    <row r="599" spans="1:5" ht="38.25">
      <c r="A599" s="241" t="s">
        <v>1474</v>
      </c>
      <c r="B599" s="242" t="s">
        <v>709</v>
      </c>
      <c r="C599" s="242" t="s">
        <v>1166</v>
      </c>
      <c r="D599" s="242" t="s">
        <v>1166</v>
      </c>
      <c r="E599" s="243">
        <v>441445</v>
      </c>
    </row>
    <row r="600" spans="1:5" ht="25.5">
      <c r="A600" s="241" t="s">
        <v>1314</v>
      </c>
      <c r="B600" s="242" t="s">
        <v>709</v>
      </c>
      <c r="C600" s="242" t="s">
        <v>1315</v>
      </c>
      <c r="D600" s="242" t="s">
        <v>1166</v>
      </c>
      <c r="E600" s="243">
        <v>441445</v>
      </c>
    </row>
    <row r="601" spans="1:5">
      <c r="A601" s="241" t="s">
        <v>1190</v>
      </c>
      <c r="B601" s="242" t="s">
        <v>709</v>
      </c>
      <c r="C601" s="242" t="s">
        <v>1191</v>
      </c>
      <c r="D601" s="242" t="s">
        <v>1166</v>
      </c>
      <c r="E601" s="243">
        <v>441445</v>
      </c>
    </row>
    <row r="602" spans="1:5">
      <c r="A602" s="241" t="s">
        <v>247</v>
      </c>
      <c r="B602" s="242" t="s">
        <v>709</v>
      </c>
      <c r="C602" s="242" t="s">
        <v>1191</v>
      </c>
      <c r="D602" s="242" t="s">
        <v>1140</v>
      </c>
      <c r="E602" s="243">
        <v>441445</v>
      </c>
    </row>
    <row r="603" spans="1:5">
      <c r="A603" s="241" t="s">
        <v>208</v>
      </c>
      <c r="B603" s="242" t="s">
        <v>709</v>
      </c>
      <c r="C603" s="242" t="s">
        <v>1191</v>
      </c>
      <c r="D603" s="242" t="s">
        <v>389</v>
      </c>
      <c r="E603" s="243">
        <v>441445</v>
      </c>
    </row>
    <row r="604" spans="1:5">
      <c r="A604" s="241" t="s">
        <v>591</v>
      </c>
      <c r="B604" s="242" t="s">
        <v>979</v>
      </c>
      <c r="C604" s="242" t="s">
        <v>1166</v>
      </c>
      <c r="D604" s="242" t="s">
        <v>1166</v>
      </c>
      <c r="E604" s="243">
        <v>116643882</v>
      </c>
    </row>
    <row r="605" spans="1:5" ht="89.25">
      <c r="A605" s="241" t="s">
        <v>513</v>
      </c>
      <c r="B605" s="242" t="s">
        <v>717</v>
      </c>
      <c r="C605" s="242" t="s">
        <v>1166</v>
      </c>
      <c r="D605" s="242" t="s">
        <v>1166</v>
      </c>
      <c r="E605" s="243">
        <v>89985379</v>
      </c>
    </row>
    <row r="606" spans="1:5" ht="25.5">
      <c r="A606" s="241" t="s">
        <v>1314</v>
      </c>
      <c r="B606" s="242" t="s">
        <v>717</v>
      </c>
      <c r="C606" s="242" t="s">
        <v>1315</v>
      </c>
      <c r="D606" s="242" t="s">
        <v>1166</v>
      </c>
      <c r="E606" s="243">
        <v>89985379</v>
      </c>
    </row>
    <row r="607" spans="1:5">
      <c r="A607" s="241" t="s">
        <v>1190</v>
      </c>
      <c r="B607" s="242" t="s">
        <v>717</v>
      </c>
      <c r="C607" s="242" t="s">
        <v>1191</v>
      </c>
      <c r="D607" s="242" t="s">
        <v>1166</v>
      </c>
      <c r="E607" s="243">
        <v>89985379</v>
      </c>
    </row>
    <row r="608" spans="1:5">
      <c r="A608" s="241" t="s">
        <v>247</v>
      </c>
      <c r="B608" s="242" t="s">
        <v>717</v>
      </c>
      <c r="C608" s="242" t="s">
        <v>1191</v>
      </c>
      <c r="D608" s="242" t="s">
        <v>1140</v>
      </c>
      <c r="E608" s="243">
        <v>89985379</v>
      </c>
    </row>
    <row r="609" spans="1:5">
      <c r="A609" s="241" t="s">
        <v>208</v>
      </c>
      <c r="B609" s="242" t="s">
        <v>717</v>
      </c>
      <c r="C609" s="242" t="s">
        <v>1191</v>
      </c>
      <c r="D609" s="242" t="s">
        <v>389</v>
      </c>
      <c r="E609" s="243">
        <v>89985379</v>
      </c>
    </row>
    <row r="610" spans="1:5" ht="114.75">
      <c r="A610" s="241" t="s">
        <v>514</v>
      </c>
      <c r="B610" s="242" t="s">
        <v>718</v>
      </c>
      <c r="C610" s="242" t="s">
        <v>1166</v>
      </c>
      <c r="D610" s="242" t="s">
        <v>1166</v>
      </c>
      <c r="E610" s="243">
        <v>400000</v>
      </c>
    </row>
    <row r="611" spans="1:5" ht="25.5">
      <c r="A611" s="241" t="s">
        <v>1314</v>
      </c>
      <c r="B611" s="242" t="s">
        <v>718</v>
      </c>
      <c r="C611" s="242" t="s">
        <v>1315</v>
      </c>
      <c r="D611" s="242" t="s">
        <v>1166</v>
      </c>
      <c r="E611" s="243">
        <v>400000</v>
      </c>
    </row>
    <row r="612" spans="1:5">
      <c r="A612" s="241" t="s">
        <v>1190</v>
      </c>
      <c r="B612" s="242" t="s">
        <v>718</v>
      </c>
      <c r="C612" s="242" t="s">
        <v>1191</v>
      </c>
      <c r="D612" s="242" t="s">
        <v>1166</v>
      </c>
      <c r="E612" s="243">
        <v>400000</v>
      </c>
    </row>
    <row r="613" spans="1:5">
      <c r="A613" s="241" t="s">
        <v>247</v>
      </c>
      <c r="B613" s="242" t="s">
        <v>718</v>
      </c>
      <c r="C613" s="242" t="s">
        <v>1191</v>
      </c>
      <c r="D613" s="242" t="s">
        <v>1140</v>
      </c>
      <c r="E613" s="243">
        <v>400000</v>
      </c>
    </row>
    <row r="614" spans="1:5">
      <c r="A614" s="241" t="s">
        <v>208</v>
      </c>
      <c r="B614" s="242" t="s">
        <v>718</v>
      </c>
      <c r="C614" s="242" t="s">
        <v>1191</v>
      </c>
      <c r="D614" s="242" t="s">
        <v>389</v>
      </c>
      <c r="E614" s="243">
        <v>400000</v>
      </c>
    </row>
    <row r="615" spans="1:5" ht="89.25">
      <c r="A615" s="241" t="s">
        <v>515</v>
      </c>
      <c r="B615" s="242" t="s">
        <v>719</v>
      </c>
      <c r="C615" s="242" t="s">
        <v>1166</v>
      </c>
      <c r="D615" s="242" t="s">
        <v>1166</v>
      </c>
      <c r="E615" s="243">
        <v>1008503</v>
      </c>
    </row>
    <row r="616" spans="1:5" ht="25.5">
      <c r="A616" s="241" t="s">
        <v>1314</v>
      </c>
      <c r="B616" s="242" t="s">
        <v>719</v>
      </c>
      <c r="C616" s="242" t="s">
        <v>1315</v>
      </c>
      <c r="D616" s="242" t="s">
        <v>1166</v>
      </c>
      <c r="E616" s="243">
        <v>1008503</v>
      </c>
    </row>
    <row r="617" spans="1:5">
      <c r="A617" s="241" t="s">
        <v>1190</v>
      </c>
      <c r="B617" s="242" t="s">
        <v>719</v>
      </c>
      <c r="C617" s="242" t="s">
        <v>1191</v>
      </c>
      <c r="D617" s="242" t="s">
        <v>1166</v>
      </c>
      <c r="E617" s="243">
        <v>1008503</v>
      </c>
    </row>
    <row r="618" spans="1:5">
      <c r="A618" s="241" t="s">
        <v>247</v>
      </c>
      <c r="B618" s="242" t="s">
        <v>719</v>
      </c>
      <c r="C618" s="242" t="s">
        <v>1191</v>
      </c>
      <c r="D618" s="242" t="s">
        <v>1140</v>
      </c>
      <c r="E618" s="243">
        <v>1008503</v>
      </c>
    </row>
    <row r="619" spans="1:5">
      <c r="A619" s="241" t="s">
        <v>208</v>
      </c>
      <c r="B619" s="242" t="s">
        <v>719</v>
      </c>
      <c r="C619" s="242" t="s">
        <v>1191</v>
      </c>
      <c r="D619" s="242" t="s">
        <v>389</v>
      </c>
      <c r="E619" s="243">
        <v>1008503</v>
      </c>
    </row>
    <row r="620" spans="1:5" ht="76.5">
      <c r="A620" s="241" t="s">
        <v>516</v>
      </c>
      <c r="B620" s="242" t="s">
        <v>720</v>
      </c>
      <c r="C620" s="242" t="s">
        <v>1166</v>
      </c>
      <c r="D620" s="242" t="s">
        <v>1166</v>
      </c>
      <c r="E620" s="243">
        <v>300000</v>
      </c>
    </row>
    <row r="621" spans="1:5" ht="25.5">
      <c r="A621" s="241" t="s">
        <v>1314</v>
      </c>
      <c r="B621" s="242" t="s">
        <v>720</v>
      </c>
      <c r="C621" s="242" t="s">
        <v>1315</v>
      </c>
      <c r="D621" s="242" t="s">
        <v>1166</v>
      </c>
      <c r="E621" s="243">
        <v>300000</v>
      </c>
    </row>
    <row r="622" spans="1:5">
      <c r="A622" s="241" t="s">
        <v>1190</v>
      </c>
      <c r="B622" s="242" t="s">
        <v>720</v>
      </c>
      <c r="C622" s="242" t="s">
        <v>1191</v>
      </c>
      <c r="D622" s="242" t="s">
        <v>1166</v>
      </c>
      <c r="E622" s="243">
        <v>300000</v>
      </c>
    </row>
    <row r="623" spans="1:5">
      <c r="A623" s="241" t="s">
        <v>247</v>
      </c>
      <c r="B623" s="242" t="s">
        <v>720</v>
      </c>
      <c r="C623" s="242" t="s">
        <v>1191</v>
      </c>
      <c r="D623" s="242" t="s">
        <v>1140</v>
      </c>
      <c r="E623" s="243">
        <v>300000</v>
      </c>
    </row>
    <row r="624" spans="1:5">
      <c r="A624" s="241" t="s">
        <v>208</v>
      </c>
      <c r="B624" s="242" t="s">
        <v>720</v>
      </c>
      <c r="C624" s="242" t="s">
        <v>1191</v>
      </c>
      <c r="D624" s="242" t="s">
        <v>389</v>
      </c>
      <c r="E624" s="243">
        <v>300000</v>
      </c>
    </row>
    <row r="625" spans="1:5" ht="89.25">
      <c r="A625" s="241" t="s">
        <v>567</v>
      </c>
      <c r="B625" s="242" t="s">
        <v>721</v>
      </c>
      <c r="C625" s="242" t="s">
        <v>1166</v>
      </c>
      <c r="D625" s="242" t="s">
        <v>1166</v>
      </c>
      <c r="E625" s="243">
        <v>21370000</v>
      </c>
    </row>
    <row r="626" spans="1:5" ht="25.5">
      <c r="A626" s="241" t="s">
        <v>1314</v>
      </c>
      <c r="B626" s="242" t="s">
        <v>721</v>
      </c>
      <c r="C626" s="242" t="s">
        <v>1315</v>
      </c>
      <c r="D626" s="242" t="s">
        <v>1166</v>
      </c>
      <c r="E626" s="243">
        <v>21370000</v>
      </c>
    </row>
    <row r="627" spans="1:5">
      <c r="A627" s="241" t="s">
        <v>1190</v>
      </c>
      <c r="B627" s="242" t="s">
        <v>721</v>
      </c>
      <c r="C627" s="242" t="s">
        <v>1191</v>
      </c>
      <c r="D627" s="242" t="s">
        <v>1166</v>
      </c>
      <c r="E627" s="243">
        <v>21370000</v>
      </c>
    </row>
    <row r="628" spans="1:5">
      <c r="A628" s="241" t="s">
        <v>247</v>
      </c>
      <c r="B628" s="242" t="s">
        <v>721</v>
      </c>
      <c r="C628" s="242" t="s">
        <v>1191</v>
      </c>
      <c r="D628" s="242" t="s">
        <v>1140</v>
      </c>
      <c r="E628" s="243">
        <v>21370000</v>
      </c>
    </row>
    <row r="629" spans="1:5">
      <c r="A629" s="241" t="s">
        <v>208</v>
      </c>
      <c r="B629" s="242" t="s">
        <v>721</v>
      </c>
      <c r="C629" s="242" t="s">
        <v>1191</v>
      </c>
      <c r="D629" s="242" t="s">
        <v>389</v>
      </c>
      <c r="E629" s="243">
        <v>21370000</v>
      </c>
    </row>
    <row r="630" spans="1:5" ht="51">
      <c r="A630" s="241" t="s">
        <v>1600</v>
      </c>
      <c r="B630" s="242" t="s">
        <v>1601</v>
      </c>
      <c r="C630" s="242" t="s">
        <v>1166</v>
      </c>
      <c r="D630" s="242" t="s">
        <v>1166</v>
      </c>
      <c r="E630" s="243">
        <v>530000</v>
      </c>
    </row>
    <row r="631" spans="1:5" ht="25.5">
      <c r="A631" s="241" t="s">
        <v>1314</v>
      </c>
      <c r="B631" s="242" t="s">
        <v>1601</v>
      </c>
      <c r="C631" s="242" t="s">
        <v>1315</v>
      </c>
      <c r="D631" s="242" t="s">
        <v>1166</v>
      </c>
      <c r="E631" s="243">
        <v>530000</v>
      </c>
    </row>
    <row r="632" spans="1:5">
      <c r="A632" s="241" t="s">
        <v>1190</v>
      </c>
      <c r="B632" s="242" t="s">
        <v>1601</v>
      </c>
      <c r="C632" s="242" t="s">
        <v>1191</v>
      </c>
      <c r="D632" s="242" t="s">
        <v>1166</v>
      </c>
      <c r="E632" s="243">
        <v>530000</v>
      </c>
    </row>
    <row r="633" spans="1:5">
      <c r="A633" s="241" t="s">
        <v>247</v>
      </c>
      <c r="B633" s="242" t="s">
        <v>1601</v>
      </c>
      <c r="C633" s="242" t="s">
        <v>1191</v>
      </c>
      <c r="D633" s="242" t="s">
        <v>1140</v>
      </c>
      <c r="E633" s="243">
        <v>530000</v>
      </c>
    </row>
    <row r="634" spans="1:5">
      <c r="A634" s="241" t="s">
        <v>208</v>
      </c>
      <c r="B634" s="242" t="s">
        <v>1601</v>
      </c>
      <c r="C634" s="242" t="s">
        <v>1191</v>
      </c>
      <c r="D634" s="242" t="s">
        <v>389</v>
      </c>
      <c r="E634" s="243">
        <v>530000</v>
      </c>
    </row>
    <row r="635" spans="1:5" ht="76.5">
      <c r="A635" s="241" t="s">
        <v>956</v>
      </c>
      <c r="B635" s="242" t="s">
        <v>957</v>
      </c>
      <c r="C635" s="242" t="s">
        <v>1166</v>
      </c>
      <c r="D635" s="242" t="s">
        <v>1166</v>
      </c>
      <c r="E635" s="243">
        <v>3050000</v>
      </c>
    </row>
    <row r="636" spans="1:5" ht="25.5">
      <c r="A636" s="241" t="s">
        <v>1314</v>
      </c>
      <c r="B636" s="242" t="s">
        <v>957</v>
      </c>
      <c r="C636" s="242" t="s">
        <v>1315</v>
      </c>
      <c r="D636" s="242" t="s">
        <v>1166</v>
      </c>
      <c r="E636" s="243">
        <v>3050000</v>
      </c>
    </row>
    <row r="637" spans="1:5">
      <c r="A637" s="241" t="s">
        <v>1190</v>
      </c>
      <c r="B637" s="242" t="s">
        <v>957</v>
      </c>
      <c r="C637" s="242" t="s">
        <v>1191</v>
      </c>
      <c r="D637" s="242" t="s">
        <v>1166</v>
      </c>
      <c r="E637" s="243">
        <v>3050000</v>
      </c>
    </row>
    <row r="638" spans="1:5">
      <c r="A638" s="241" t="s">
        <v>247</v>
      </c>
      <c r="B638" s="242" t="s">
        <v>957</v>
      </c>
      <c r="C638" s="242" t="s">
        <v>1191</v>
      </c>
      <c r="D638" s="242" t="s">
        <v>1140</v>
      </c>
      <c r="E638" s="243">
        <v>3050000</v>
      </c>
    </row>
    <row r="639" spans="1:5">
      <c r="A639" s="241" t="s">
        <v>208</v>
      </c>
      <c r="B639" s="242" t="s">
        <v>957</v>
      </c>
      <c r="C639" s="242" t="s">
        <v>1191</v>
      </c>
      <c r="D639" s="242" t="s">
        <v>389</v>
      </c>
      <c r="E639" s="243">
        <v>3050000</v>
      </c>
    </row>
    <row r="640" spans="1:5" ht="25.5">
      <c r="A640" s="241" t="s">
        <v>592</v>
      </c>
      <c r="B640" s="242" t="s">
        <v>980</v>
      </c>
      <c r="C640" s="242" t="s">
        <v>1166</v>
      </c>
      <c r="D640" s="242" t="s">
        <v>1166</v>
      </c>
      <c r="E640" s="243">
        <v>177211178</v>
      </c>
    </row>
    <row r="641" spans="1:5" ht="102">
      <c r="A641" s="241" t="s">
        <v>506</v>
      </c>
      <c r="B641" s="242" t="s">
        <v>700</v>
      </c>
      <c r="C641" s="242" t="s">
        <v>1166</v>
      </c>
      <c r="D641" s="242" t="s">
        <v>1166</v>
      </c>
      <c r="E641" s="243">
        <v>101095731</v>
      </c>
    </row>
    <row r="642" spans="1:5" ht="51">
      <c r="A642" s="241" t="s">
        <v>1305</v>
      </c>
      <c r="B642" s="242" t="s">
        <v>700</v>
      </c>
      <c r="C642" s="242" t="s">
        <v>271</v>
      </c>
      <c r="D642" s="242" t="s">
        <v>1166</v>
      </c>
      <c r="E642" s="243">
        <v>50641071</v>
      </c>
    </row>
    <row r="643" spans="1:5">
      <c r="A643" s="241" t="s">
        <v>1182</v>
      </c>
      <c r="B643" s="242" t="s">
        <v>700</v>
      </c>
      <c r="C643" s="242" t="s">
        <v>133</v>
      </c>
      <c r="D643" s="242" t="s">
        <v>1166</v>
      </c>
      <c r="E643" s="243">
        <v>50641071</v>
      </c>
    </row>
    <row r="644" spans="1:5">
      <c r="A644" s="241" t="s">
        <v>247</v>
      </c>
      <c r="B644" s="242" t="s">
        <v>700</v>
      </c>
      <c r="C644" s="242" t="s">
        <v>133</v>
      </c>
      <c r="D644" s="242" t="s">
        <v>1140</v>
      </c>
      <c r="E644" s="243">
        <v>50641071</v>
      </c>
    </row>
    <row r="645" spans="1:5">
      <c r="A645" s="241" t="s">
        <v>0</v>
      </c>
      <c r="B645" s="242" t="s">
        <v>700</v>
      </c>
      <c r="C645" s="242" t="s">
        <v>133</v>
      </c>
      <c r="D645" s="242" t="s">
        <v>399</v>
      </c>
      <c r="E645" s="243">
        <v>50641071</v>
      </c>
    </row>
    <row r="646" spans="1:5" ht="25.5">
      <c r="A646" s="241" t="s">
        <v>1306</v>
      </c>
      <c r="B646" s="242" t="s">
        <v>700</v>
      </c>
      <c r="C646" s="242" t="s">
        <v>1307</v>
      </c>
      <c r="D646" s="242" t="s">
        <v>1166</v>
      </c>
      <c r="E646" s="243">
        <v>2497400</v>
      </c>
    </row>
    <row r="647" spans="1:5" ht="25.5">
      <c r="A647" s="241" t="s">
        <v>1188</v>
      </c>
      <c r="B647" s="242" t="s">
        <v>700</v>
      </c>
      <c r="C647" s="242" t="s">
        <v>1189</v>
      </c>
      <c r="D647" s="242" t="s">
        <v>1166</v>
      </c>
      <c r="E647" s="243">
        <v>2497400</v>
      </c>
    </row>
    <row r="648" spans="1:5">
      <c r="A648" s="241" t="s">
        <v>247</v>
      </c>
      <c r="B648" s="242" t="s">
        <v>700</v>
      </c>
      <c r="C648" s="242" t="s">
        <v>1189</v>
      </c>
      <c r="D648" s="242" t="s">
        <v>1140</v>
      </c>
      <c r="E648" s="243">
        <v>2497400</v>
      </c>
    </row>
    <row r="649" spans="1:5">
      <c r="A649" s="241" t="s">
        <v>0</v>
      </c>
      <c r="B649" s="242" t="s">
        <v>700</v>
      </c>
      <c r="C649" s="242" t="s">
        <v>1189</v>
      </c>
      <c r="D649" s="242" t="s">
        <v>399</v>
      </c>
      <c r="E649" s="243">
        <v>2497400</v>
      </c>
    </row>
    <row r="650" spans="1:5" ht="25.5">
      <c r="A650" s="241" t="s">
        <v>1314</v>
      </c>
      <c r="B650" s="242" t="s">
        <v>700</v>
      </c>
      <c r="C650" s="242" t="s">
        <v>1315</v>
      </c>
      <c r="D650" s="242" t="s">
        <v>1166</v>
      </c>
      <c r="E650" s="243">
        <v>47943760</v>
      </c>
    </row>
    <row r="651" spans="1:5">
      <c r="A651" s="241" t="s">
        <v>1190</v>
      </c>
      <c r="B651" s="242" t="s">
        <v>700</v>
      </c>
      <c r="C651" s="242" t="s">
        <v>1191</v>
      </c>
      <c r="D651" s="242" t="s">
        <v>1166</v>
      </c>
      <c r="E651" s="243">
        <v>47943760</v>
      </c>
    </row>
    <row r="652" spans="1:5">
      <c r="A652" s="241" t="s">
        <v>139</v>
      </c>
      <c r="B652" s="242" t="s">
        <v>700</v>
      </c>
      <c r="C652" s="242" t="s">
        <v>1191</v>
      </c>
      <c r="D652" s="242" t="s">
        <v>1134</v>
      </c>
      <c r="E652" s="243">
        <v>47943760</v>
      </c>
    </row>
    <row r="653" spans="1:5">
      <c r="A653" s="241" t="s">
        <v>1073</v>
      </c>
      <c r="B653" s="242" t="s">
        <v>700</v>
      </c>
      <c r="C653" s="242" t="s">
        <v>1191</v>
      </c>
      <c r="D653" s="242" t="s">
        <v>1074</v>
      </c>
      <c r="E653" s="243">
        <v>47943760</v>
      </c>
    </row>
    <row r="654" spans="1:5">
      <c r="A654" s="241" t="s">
        <v>1308</v>
      </c>
      <c r="B654" s="242" t="s">
        <v>700</v>
      </c>
      <c r="C654" s="242" t="s">
        <v>1309</v>
      </c>
      <c r="D654" s="242" t="s">
        <v>1166</v>
      </c>
      <c r="E654" s="243">
        <v>13500</v>
      </c>
    </row>
    <row r="655" spans="1:5">
      <c r="A655" s="241" t="s">
        <v>1193</v>
      </c>
      <c r="B655" s="242" t="s">
        <v>700</v>
      </c>
      <c r="C655" s="242" t="s">
        <v>1194</v>
      </c>
      <c r="D655" s="242" t="s">
        <v>1166</v>
      </c>
      <c r="E655" s="243">
        <v>13500</v>
      </c>
    </row>
    <row r="656" spans="1:5">
      <c r="A656" s="241" t="s">
        <v>247</v>
      </c>
      <c r="B656" s="242" t="s">
        <v>700</v>
      </c>
      <c r="C656" s="242" t="s">
        <v>1194</v>
      </c>
      <c r="D656" s="242" t="s">
        <v>1140</v>
      </c>
      <c r="E656" s="243">
        <v>13500</v>
      </c>
    </row>
    <row r="657" spans="1:5">
      <c r="A657" s="241" t="s">
        <v>0</v>
      </c>
      <c r="B657" s="242" t="s">
        <v>700</v>
      </c>
      <c r="C657" s="242" t="s">
        <v>1194</v>
      </c>
      <c r="D657" s="242" t="s">
        <v>399</v>
      </c>
      <c r="E657" s="243">
        <v>13500</v>
      </c>
    </row>
    <row r="658" spans="1:5" ht="114.75">
      <c r="A658" s="241" t="s">
        <v>507</v>
      </c>
      <c r="B658" s="242" t="s">
        <v>701</v>
      </c>
      <c r="C658" s="242" t="s">
        <v>1166</v>
      </c>
      <c r="D658" s="242" t="s">
        <v>1166</v>
      </c>
      <c r="E658" s="243">
        <v>67613370</v>
      </c>
    </row>
    <row r="659" spans="1:5" ht="51">
      <c r="A659" s="241" t="s">
        <v>1305</v>
      </c>
      <c r="B659" s="242" t="s">
        <v>701</v>
      </c>
      <c r="C659" s="242" t="s">
        <v>271</v>
      </c>
      <c r="D659" s="242" t="s">
        <v>1166</v>
      </c>
      <c r="E659" s="243">
        <v>54253370</v>
      </c>
    </row>
    <row r="660" spans="1:5">
      <c r="A660" s="241" t="s">
        <v>1182</v>
      </c>
      <c r="B660" s="242" t="s">
        <v>701</v>
      </c>
      <c r="C660" s="242" t="s">
        <v>133</v>
      </c>
      <c r="D660" s="242" t="s">
        <v>1166</v>
      </c>
      <c r="E660" s="243">
        <v>54253370</v>
      </c>
    </row>
    <row r="661" spans="1:5">
      <c r="A661" s="241" t="s">
        <v>247</v>
      </c>
      <c r="B661" s="242" t="s">
        <v>701</v>
      </c>
      <c r="C661" s="242" t="s">
        <v>133</v>
      </c>
      <c r="D661" s="242" t="s">
        <v>1140</v>
      </c>
      <c r="E661" s="243">
        <v>54253370</v>
      </c>
    </row>
    <row r="662" spans="1:5">
      <c r="A662" s="241" t="s">
        <v>0</v>
      </c>
      <c r="B662" s="242" t="s">
        <v>701</v>
      </c>
      <c r="C662" s="242" t="s">
        <v>133</v>
      </c>
      <c r="D662" s="242" t="s">
        <v>399</v>
      </c>
      <c r="E662" s="243">
        <v>54253370</v>
      </c>
    </row>
    <row r="663" spans="1:5" ht="25.5">
      <c r="A663" s="241" t="s">
        <v>1314</v>
      </c>
      <c r="B663" s="242" t="s">
        <v>701</v>
      </c>
      <c r="C663" s="242" t="s">
        <v>1315</v>
      </c>
      <c r="D663" s="242" t="s">
        <v>1166</v>
      </c>
      <c r="E663" s="243">
        <v>13360000</v>
      </c>
    </row>
    <row r="664" spans="1:5">
      <c r="A664" s="241" t="s">
        <v>1190</v>
      </c>
      <c r="B664" s="242" t="s">
        <v>701</v>
      </c>
      <c r="C664" s="242" t="s">
        <v>1191</v>
      </c>
      <c r="D664" s="242" t="s">
        <v>1166</v>
      </c>
      <c r="E664" s="243">
        <v>13360000</v>
      </c>
    </row>
    <row r="665" spans="1:5">
      <c r="A665" s="241" t="s">
        <v>139</v>
      </c>
      <c r="B665" s="242" t="s">
        <v>701</v>
      </c>
      <c r="C665" s="242" t="s">
        <v>1191</v>
      </c>
      <c r="D665" s="242" t="s">
        <v>1134</v>
      </c>
      <c r="E665" s="243">
        <v>13360000</v>
      </c>
    </row>
    <row r="666" spans="1:5">
      <c r="A666" s="241" t="s">
        <v>1073</v>
      </c>
      <c r="B666" s="242" t="s">
        <v>701</v>
      </c>
      <c r="C666" s="242" t="s">
        <v>1191</v>
      </c>
      <c r="D666" s="242" t="s">
        <v>1074</v>
      </c>
      <c r="E666" s="243">
        <v>13360000</v>
      </c>
    </row>
    <row r="667" spans="1:5" ht="102">
      <c r="A667" s="241" t="s">
        <v>563</v>
      </c>
      <c r="B667" s="242" t="s">
        <v>702</v>
      </c>
      <c r="C667" s="242" t="s">
        <v>1166</v>
      </c>
      <c r="D667" s="242" t="s">
        <v>1166</v>
      </c>
      <c r="E667" s="243">
        <v>393127</v>
      </c>
    </row>
    <row r="668" spans="1:5" ht="25.5">
      <c r="A668" s="241" t="s">
        <v>1314</v>
      </c>
      <c r="B668" s="242" t="s">
        <v>702</v>
      </c>
      <c r="C668" s="242" t="s">
        <v>1315</v>
      </c>
      <c r="D668" s="242" t="s">
        <v>1166</v>
      </c>
      <c r="E668" s="243">
        <v>393127</v>
      </c>
    </row>
    <row r="669" spans="1:5">
      <c r="A669" s="241" t="s">
        <v>1190</v>
      </c>
      <c r="B669" s="242" t="s">
        <v>702</v>
      </c>
      <c r="C669" s="242" t="s">
        <v>1191</v>
      </c>
      <c r="D669" s="242" t="s">
        <v>1166</v>
      </c>
      <c r="E669" s="243">
        <v>393127</v>
      </c>
    </row>
    <row r="670" spans="1:5">
      <c r="A670" s="241" t="s">
        <v>139</v>
      </c>
      <c r="B670" s="242" t="s">
        <v>702</v>
      </c>
      <c r="C670" s="242" t="s">
        <v>1191</v>
      </c>
      <c r="D670" s="242" t="s">
        <v>1134</v>
      </c>
      <c r="E670" s="243">
        <v>393127</v>
      </c>
    </row>
    <row r="671" spans="1:5">
      <c r="A671" s="241" t="s">
        <v>1073</v>
      </c>
      <c r="B671" s="242" t="s">
        <v>702</v>
      </c>
      <c r="C671" s="242" t="s">
        <v>1191</v>
      </c>
      <c r="D671" s="242" t="s">
        <v>1074</v>
      </c>
      <c r="E671" s="243">
        <v>393127</v>
      </c>
    </row>
    <row r="672" spans="1:5" ht="89.25">
      <c r="A672" s="241" t="s">
        <v>508</v>
      </c>
      <c r="B672" s="242" t="s">
        <v>703</v>
      </c>
      <c r="C672" s="242" t="s">
        <v>1166</v>
      </c>
      <c r="D672" s="242" t="s">
        <v>1166</v>
      </c>
      <c r="E672" s="243">
        <v>850000</v>
      </c>
    </row>
    <row r="673" spans="1:5" ht="51">
      <c r="A673" s="241" t="s">
        <v>1305</v>
      </c>
      <c r="B673" s="242" t="s">
        <v>703</v>
      </c>
      <c r="C673" s="242" t="s">
        <v>271</v>
      </c>
      <c r="D673" s="242" t="s">
        <v>1166</v>
      </c>
      <c r="E673" s="243">
        <v>400000</v>
      </c>
    </row>
    <row r="674" spans="1:5">
      <c r="A674" s="241" t="s">
        <v>1182</v>
      </c>
      <c r="B674" s="242" t="s">
        <v>703</v>
      </c>
      <c r="C674" s="242" t="s">
        <v>133</v>
      </c>
      <c r="D674" s="242" t="s">
        <v>1166</v>
      </c>
      <c r="E674" s="243">
        <v>400000</v>
      </c>
    </row>
    <row r="675" spans="1:5">
      <c r="A675" s="241" t="s">
        <v>247</v>
      </c>
      <c r="B675" s="242" t="s">
        <v>703</v>
      </c>
      <c r="C675" s="242" t="s">
        <v>133</v>
      </c>
      <c r="D675" s="242" t="s">
        <v>1140</v>
      </c>
      <c r="E675" s="243">
        <v>400000</v>
      </c>
    </row>
    <row r="676" spans="1:5">
      <c r="A676" s="241" t="s">
        <v>0</v>
      </c>
      <c r="B676" s="242" t="s">
        <v>703</v>
      </c>
      <c r="C676" s="242" t="s">
        <v>133</v>
      </c>
      <c r="D676" s="242" t="s">
        <v>399</v>
      </c>
      <c r="E676" s="243">
        <v>400000</v>
      </c>
    </row>
    <row r="677" spans="1:5" ht="25.5">
      <c r="A677" s="241" t="s">
        <v>1314</v>
      </c>
      <c r="B677" s="242" t="s">
        <v>703</v>
      </c>
      <c r="C677" s="242" t="s">
        <v>1315</v>
      </c>
      <c r="D677" s="242" t="s">
        <v>1166</v>
      </c>
      <c r="E677" s="243">
        <v>450000</v>
      </c>
    </row>
    <row r="678" spans="1:5">
      <c r="A678" s="241" t="s">
        <v>1190</v>
      </c>
      <c r="B678" s="242" t="s">
        <v>703</v>
      </c>
      <c r="C678" s="242" t="s">
        <v>1191</v>
      </c>
      <c r="D678" s="242" t="s">
        <v>1166</v>
      </c>
      <c r="E678" s="243">
        <v>450000</v>
      </c>
    </row>
    <row r="679" spans="1:5">
      <c r="A679" s="241" t="s">
        <v>139</v>
      </c>
      <c r="B679" s="242" t="s">
        <v>703</v>
      </c>
      <c r="C679" s="242" t="s">
        <v>1191</v>
      </c>
      <c r="D679" s="242" t="s">
        <v>1134</v>
      </c>
      <c r="E679" s="243">
        <v>450000</v>
      </c>
    </row>
    <row r="680" spans="1:5">
      <c r="A680" s="241" t="s">
        <v>1073</v>
      </c>
      <c r="B680" s="242" t="s">
        <v>703</v>
      </c>
      <c r="C680" s="242" t="s">
        <v>1191</v>
      </c>
      <c r="D680" s="242" t="s">
        <v>1074</v>
      </c>
      <c r="E680" s="243">
        <v>450000</v>
      </c>
    </row>
    <row r="681" spans="1:5" ht="89.25">
      <c r="A681" s="241" t="s">
        <v>564</v>
      </c>
      <c r="B681" s="242" t="s">
        <v>704</v>
      </c>
      <c r="C681" s="242" t="s">
        <v>1166</v>
      </c>
      <c r="D681" s="242" t="s">
        <v>1166</v>
      </c>
      <c r="E681" s="243">
        <v>6480000</v>
      </c>
    </row>
    <row r="682" spans="1:5" ht="25.5">
      <c r="A682" s="241" t="s">
        <v>1306</v>
      </c>
      <c r="B682" s="242" t="s">
        <v>704</v>
      </c>
      <c r="C682" s="242" t="s">
        <v>1307</v>
      </c>
      <c r="D682" s="242" t="s">
        <v>1166</v>
      </c>
      <c r="E682" s="243">
        <v>690000</v>
      </c>
    </row>
    <row r="683" spans="1:5" ht="25.5">
      <c r="A683" s="241" t="s">
        <v>1188</v>
      </c>
      <c r="B683" s="242" t="s">
        <v>704</v>
      </c>
      <c r="C683" s="242" t="s">
        <v>1189</v>
      </c>
      <c r="D683" s="242" t="s">
        <v>1166</v>
      </c>
      <c r="E683" s="243">
        <v>690000</v>
      </c>
    </row>
    <row r="684" spans="1:5">
      <c r="A684" s="241" t="s">
        <v>247</v>
      </c>
      <c r="B684" s="242" t="s">
        <v>704</v>
      </c>
      <c r="C684" s="242" t="s">
        <v>1189</v>
      </c>
      <c r="D684" s="242" t="s">
        <v>1140</v>
      </c>
      <c r="E684" s="243">
        <v>690000</v>
      </c>
    </row>
    <row r="685" spans="1:5">
      <c r="A685" s="241" t="s">
        <v>0</v>
      </c>
      <c r="B685" s="242" t="s">
        <v>704</v>
      </c>
      <c r="C685" s="242" t="s">
        <v>1189</v>
      </c>
      <c r="D685" s="242" t="s">
        <v>399</v>
      </c>
      <c r="E685" s="243">
        <v>690000</v>
      </c>
    </row>
    <row r="686" spans="1:5" ht="25.5">
      <c r="A686" s="241" t="s">
        <v>1314</v>
      </c>
      <c r="B686" s="242" t="s">
        <v>704</v>
      </c>
      <c r="C686" s="242" t="s">
        <v>1315</v>
      </c>
      <c r="D686" s="242" t="s">
        <v>1166</v>
      </c>
      <c r="E686" s="243">
        <v>5790000</v>
      </c>
    </row>
    <row r="687" spans="1:5">
      <c r="A687" s="241" t="s">
        <v>1190</v>
      </c>
      <c r="B687" s="242" t="s">
        <v>704</v>
      </c>
      <c r="C687" s="242" t="s">
        <v>1191</v>
      </c>
      <c r="D687" s="242" t="s">
        <v>1166</v>
      </c>
      <c r="E687" s="243">
        <v>5790000</v>
      </c>
    </row>
    <row r="688" spans="1:5">
      <c r="A688" s="241" t="s">
        <v>139</v>
      </c>
      <c r="B688" s="242" t="s">
        <v>704</v>
      </c>
      <c r="C688" s="242" t="s">
        <v>1191</v>
      </c>
      <c r="D688" s="242" t="s">
        <v>1134</v>
      </c>
      <c r="E688" s="243">
        <v>5790000</v>
      </c>
    </row>
    <row r="689" spans="1:5">
      <c r="A689" s="241" t="s">
        <v>1073</v>
      </c>
      <c r="B689" s="242" t="s">
        <v>704</v>
      </c>
      <c r="C689" s="242" t="s">
        <v>1191</v>
      </c>
      <c r="D689" s="242" t="s">
        <v>1074</v>
      </c>
      <c r="E689" s="243">
        <v>5790000</v>
      </c>
    </row>
    <row r="690" spans="1:5" ht="63.75">
      <c r="A690" s="241" t="s">
        <v>1594</v>
      </c>
      <c r="B690" s="242" t="s">
        <v>1595</v>
      </c>
      <c r="C690" s="242" t="s">
        <v>1166</v>
      </c>
      <c r="D690" s="242" t="s">
        <v>1166</v>
      </c>
      <c r="E690" s="243">
        <v>153950</v>
      </c>
    </row>
    <row r="691" spans="1:5" ht="25.5">
      <c r="A691" s="241" t="s">
        <v>1306</v>
      </c>
      <c r="B691" s="242" t="s">
        <v>1595</v>
      </c>
      <c r="C691" s="242" t="s">
        <v>1307</v>
      </c>
      <c r="D691" s="242" t="s">
        <v>1166</v>
      </c>
      <c r="E691" s="243">
        <v>54280</v>
      </c>
    </row>
    <row r="692" spans="1:5" ht="25.5">
      <c r="A692" s="241" t="s">
        <v>1188</v>
      </c>
      <c r="B692" s="242" t="s">
        <v>1595</v>
      </c>
      <c r="C692" s="242" t="s">
        <v>1189</v>
      </c>
      <c r="D692" s="242" t="s">
        <v>1166</v>
      </c>
      <c r="E692" s="243">
        <v>54280</v>
      </c>
    </row>
    <row r="693" spans="1:5">
      <c r="A693" s="241" t="s">
        <v>247</v>
      </c>
      <c r="B693" s="242" t="s">
        <v>1595</v>
      </c>
      <c r="C693" s="242" t="s">
        <v>1189</v>
      </c>
      <c r="D693" s="242" t="s">
        <v>1140</v>
      </c>
      <c r="E693" s="243">
        <v>54280</v>
      </c>
    </row>
    <row r="694" spans="1:5">
      <c r="A694" s="241" t="s">
        <v>0</v>
      </c>
      <c r="B694" s="242" t="s">
        <v>1595</v>
      </c>
      <c r="C694" s="242" t="s">
        <v>1189</v>
      </c>
      <c r="D694" s="242" t="s">
        <v>399</v>
      </c>
      <c r="E694" s="243">
        <v>54280</v>
      </c>
    </row>
    <row r="695" spans="1:5" ht="25.5">
      <c r="A695" s="241" t="s">
        <v>1314</v>
      </c>
      <c r="B695" s="242" t="s">
        <v>1595</v>
      </c>
      <c r="C695" s="242" t="s">
        <v>1315</v>
      </c>
      <c r="D695" s="242" t="s">
        <v>1166</v>
      </c>
      <c r="E695" s="243">
        <v>99670</v>
      </c>
    </row>
    <row r="696" spans="1:5">
      <c r="A696" s="241" t="s">
        <v>1190</v>
      </c>
      <c r="B696" s="242" t="s">
        <v>1595</v>
      </c>
      <c r="C696" s="242" t="s">
        <v>1191</v>
      </c>
      <c r="D696" s="242" t="s">
        <v>1166</v>
      </c>
      <c r="E696" s="243">
        <v>99670</v>
      </c>
    </row>
    <row r="697" spans="1:5">
      <c r="A697" s="241" t="s">
        <v>139</v>
      </c>
      <c r="B697" s="242" t="s">
        <v>1595</v>
      </c>
      <c r="C697" s="242" t="s">
        <v>1191</v>
      </c>
      <c r="D697" s="242" t="s">
        <v>1134</v>
      </c>
      <c r="E697" s="243">
        <v>99670</v>
      </c>
    </row>
    <row r="698" spans="1:5">
      <c r="A698" s="241" t="s">
        <v>1073</v>
      </c>
      <c r="B698" s="242" t="s">
        <v>1595</v>
      </c>
      <c r="C698" s="242" t="s">
        <v>1191</v>
      </c>
      <c r="D698" s="242" t="s">
        <v>1074</v>
      </c>
      <c r="E698" s="243">
        <v>99670</v>
      </c>
    </row>
    <row r="699" spans="1:5" ht="89.25">
      <c r="A699" s="241" t="s">
        <v>952</v>
      </c>
      <c r="B699" s="242" t="s">
        <v>953</v>
      </c>
      <c r="C699" s="242" t="s">
        <v>1166</v>
      </c>
      <c r="D699" s="242" t="s">
        <v>1166</v>
      </c>
      <c r="E699" s="243">
        <v>625000</v>
      </c>
    </row>
    <row r="700" spans="1:5" ht="25.5">
      <c r="A700" s="241" t="s">
        <v>1306</v>
      </c>
      <c r="B700" s="242" t="s">
        <v>953</v>
      </c>
      <c r="C700" s="242" t="s">
        <v>1307</v>
      </c>
      <c r="D700" s="242" t="s">
        <v>1166</v>
      </c>
      <c r="E700" s="243">
        <v>210000</v>
      </c>
    </row>
    <row r="701" spans="1:5" ht="25.5">
      <c r="A701" s="241" t="s">
        <v>1188</v>
      </c>
      <c r="B701" s="242" t="s">
        <v>953</v>
      </c>
      <c r="C701" s="242" t="s">
        <v>1189</v>
      </c>
      <c r="D701" s="242" t="s">
        <v>1166</v>
      </c>
      <c r="E701" s="243">
        <v>210000</v>
      </c>
    </row>
    <row r="702" spans="1:5">
      <c r="A702" s="241" t="s">
        <v>247</v>
      </c>
      <c r="B702" s="242" t="s">
        <v>953</v>
      </c>
      <c r="C702" s="242" t="s">
        <v>1189</v>
      </c>
      <c r="D702" s="242" t="s">
        <v>1140</v>
      </c>
      <c r="E702" s="243">
        <v>210000</v>
      </c>
    </row>
    <row r="703" spans="1:5">
      <c r="A703" s="241" t="s">
        <v>0</v>
      </c>
      <c r="B703" s="242" t="s">
        <v>953</v>
      </c>
      <c r="C703" s="242" t="s">
        <v>1189</v>
      </c>
      <c r="D703" s="242" t="s">
        <v>399</v>
      </c>
      <c r="E703" s="243">
        <v>210000</v>
      </c>
    </row>
    <row r="704" spans="1:5" ht="25.5">
      <c r="A704" s="241" t="s">
        <v>1314</v>
      </c>
      <c r="B704" s="242" t="s">
        <v>953</v>
      </c>
      <c r="C704" s="242" t="s">
        <v>1315</v>
      </c>
      <c r="D704" s="242" t="s">
        <v>1166</v>
      </c>
      <c r="E704" s="243">
        <v>415000</v>
      </c>
    </row>
    <row r="705" spans="1:5">
      <c r="A705" s="241" t="s">
        <v>1190</v>
      </c>
      <c r="B705" s="242" t="s">
        <v>953</v>
      </c>
      <c r="C705" s="242" t="s">
        <v>1191</v>
      </c>
      <c r="D705" s="242" t="s">
        <v>1166</v>
      </c>
      <c r="E705" s="243">
        <v>415000</v>
      </c>
    </row>
    <row r="706" spans="1:5">
      <c r="A706" s="241" t="s">
        <v>139</v>
      </c>
      <c r="B706" s="242" t="s">
        <v>953</v>
      </c>
      <c r="C706" s="242" t="s">
        <v>1191</v>
      </c>
      <c r="D706" s="242" t="s">
        <v>1134</v>
      </c>
      <c r="E706" s="243">
        <v>415000</v>
      </c>
    </row>
    <row r="707" spans="1:5">
      <c r="A707" s="241" t="s">
        <v>1073</v>
      </c>
      <c r="B707" s="242" t="s">
        <v>953</v>
      </c>
      <c r="C707" s="242" t="s">
        <v>1191</v>
      </c>
      <c r="D707" s="242" t="s">
        <v>1074</v>
      </c>
      <c r="E707" s="243">
        <v>415000</v>
      </c>
    </row>
    <row r="708" spans="1:5">
      <c r="A708" s="241" t="s">
        <v>463</v>
      </c>
      <c r="B708" s="242" t="s">
        <v>981</v>
      </c>
      <c r="C708" s="242" t="s">
        <v>1166</v>
      </c>
      <c r="D708" s="242" t="s">
        <v>1166</v>
      </c>
      <c r="E708" s="243">
        <v>17711558</v>
      </c>
    </row>
    <row r="709" spans="1:5" ht="25.5">
      <c r="A709" s="241" t="s">
        <v>464</v>
      </c>
      <c r="B709" s="242" t="s">
        <v>982</v>
      </c>
      <c r="C709" s="242" t="s">
        <v>1166</v>
      </c>
      <c r="D709" s="242" t="s">
        <v>1166</v>
      </c>
      <c r="E709" s="243">
        <v>4115610</v>
      </c>
    </row>
    <row r="710" spans="1:5" ht="63.75">
      <c r="A710" s="241" t="s">
        <v>1860</v>
      </c>
      <c r="B710" s="242" t="s">
        <v>1861</v>
      </c>
      <c r="C710" s="242" t="s">
        <v>1166</v>
      </c>
      <c r="D710" s="242" t="s">
        <v>1166</v>
      </c>
      <c r="E710" s="243">
        <v>511750</v>
      </c>
    </row>
    <row r="711" spans="1:5" ht="25.5">
      <c r="A711" s="241" t="s">
        <v>1314</v>
      </c>
      <c r="B711" s="242" t="s">
        <v>1861</v>
      </c>
      <c r="C711" s="242" t="s">
        <v>1315</v>
      </c>
      <c r="D711" s="242" t="s">
        <v>1166</v>
      </c>
      <c r="E711" s="243">
        <v>511750</v>
      </c>
    </row>
    <row r="712" spans="1:5">
      <c r="A712" s="241" t="s">
        <v>1190</v>
      </c>
      <c r="B712" s="242" t="s">
        <v>1861</v>
      </c>
      <c r="C712" s="242" t="s">
        <v>1191</v>
      </c>
      <c r="D712" s="242" t="s">
        <v>1166</v>
      </c>
      <c r="E712" s="243">
        <v>511750</v>
      </c>
    </row>
    <row r="713" spans="1:5">
      <c r="A713" s="241" t="s">
        <v>139</v>
      </c>
      <c r="B713" s="242" t="s">
        <v>1861</v>
      </c>
      <c r="C713" s="242" t="s">
        <v>1191</v>
      </c>
      <c r="D713" s="242" t="s">
        <v>1134</v>
      </c>
      <c r="E713" s="243">
        <v>511750</v>
      </c>
    </row>
    <row r="714" spans="1:5">
      <c r="A714" s="241" t="s">
        <v>1071</v>
      </c>
      <c r="B714" s="242" t="s">
        <v>1861</v>
      </c>
      <c r="C714" s="242" t="s">
        <v>1191</v>
      </c>
      <c r="D714" s="242" t="s">
        <v>362</v>
      </c>
      <c r="E714" s="243">
        <v>511750</v>
      </c>
    </row>
    <row r="715" spans="1:5" ht="51">
      <c r="A715" s="241" t="s">
        <v>1483</v>
      </c>
      <c r="B715" s="242" t="s">
        <v>679</v>
      </c>
      <c r="C715" s="242" t="s">
        <v>1166</v>
      </c>
      <c r="D715" s="242" t="s">
        <v>1166</v>
      </c>
      <c r="E715" s="243">
        <v>1025610</v>
      </c>
    </row>
    <row r="716" spans="1:5" ht="25.5">
      <c r="A716" s="241" t="s">
        <v>1314</v>
      </c>
      <c r="B716" s="242" t="s">
        <v>679</v>
      </c>
      <c r="C716" s="242" t="s">
        <v>1315</v>
      </c>
      <c r="D716" s="242" t="s">
        <v>1166</v>
      </c>
      <c r="E716" s="243">
        <v>1025610</v>
      </c>
    </row>
    <row r="717" spans="1:5">
      <c r="A717" s="241" t="s">
        <v>1190</v>
      </c>
      <c r="B717" s="242" t="s">
        <v>679</v>
      </c>
      <c r="C717" s="242" t="s">
        <v>1191</v>
      </c>
      <c r="D717" s="242" t="s">
        <v>1166</v>
      </c>
      <c r="E717" s="243">
        <v>1025610</v>
      </c>
    </row>
    <row r="718" spans="1:5">
      <c r="A718" s="241" t="s">
        <v>139</v>
      </c>
      <c r="B718" s="242" t="s">
        <v>679</v>
      </c>
      <c r="C718" s="242" t="s">
        <v>1191</v>
      </c>
      <c r="D718" s="242" t="s">
        <v>1134</v>
      </c>
      <c r="E718" s="243">
        <v>1025610</v>
      </c>
    </row>
    <row r="719" spans="1:5">
      <c r="A719" s="241" t="s">
        <v>1071</v>
      </c>
      <c r="B719" s="242" t="s">
        <v>679</v>
      </c>
      <c r="C719" s="242" t="s">
        <v>1191</v>
      </c>
      <c r="D719" s="242" t="s">
        <v>362</v>
      </c>
      <c r="E719" s="243">
        <v>1025610</v>
      </c>
    </row>
    <row r="720" spans="1:5" ht="102">
      <c r="A720" s="241" t="s">
        <v>1456</v>
      </c>
      <c r="B720" s="242" t="s">
        <v>796</v>
      </c>
      <c r="C720" s="242" t="s">
        <v>1166</v>
      </c>
      <c r="D720" s="242" t="s">
        <v>1166</v>
      </c>
      <c r="E720" s="243">
        <v>2578250</v>
      </c>
    </row>
    <row r="721" spans="1:5">
      <c r="A721" s="241" t="s">
        <v>1316</v>
      </c>
      <c r="B721" s="242" t="s">
        <v>796</v>
      </c>
      <c r="C721" s="242" t="s">
        <v>1317</v>
      </c>
      <c r="D721" s="242" t="s">
        <v>1166</v>
      </c>
      <c r="E721" s="243">
        <v>2578250</v>
      </c>
    </row>
    <row r="722" spans="1:5">
      <c r="A722" s="241" t="s">
        <v>68</v>
      </c>
      <c r="B722" s="242" t="s">
        <v>796</v>
      </c>
      <c r="C722" s="242" t="s">
        <v>427</v>
      </c>
      <c r="D722" s="242" t="s">
        <v>1166</v>
      </c>
      <c r="E722" s="243">
        <v>2578250</v>
      </c>
    </row>
    <row r="723" spans="1:5">
      <c r="A723" s="241" t="s">
        <v>139</v>
      </c>
      <c r="B723" s="242" t="s">
        <v>796</v>
      </c>
      <c r="C723" s="242" t="s">
        <v>427</v>
      </c>
      <c r="D723" s="242" t="s">
        <v>1134</v>
      </c>
      <c r="E723" s="243">
        <v>2578250</v>
      </c>
    </row>
    <row r="724" spans="1:5">
      <c r="A724" s="241" t="s">
        <v>1071</v>
      </c>
      <c r="B724" s="242" t="s">
        <v>796</v>
      </c>
      <c r="C724" s="242" t="s">
        <v>427</v>
      </c>
      <c r="D724" s="242" t="s">
        <v>362</v>
      </c>
      <c r="E724" s="243">
        <v>2578250</v>
      </c>
    </row>
    <row r="725" spans="1:5" ht="25.5">
      <c r="A725" s="241" t="s">
        <v>466</v>
      </c>
      <c r="B725" s="242" t="s">
        <v>1862</v>
      </c>
      <c r="C725" s="242" t="s">
        <v>1166</v>
      </c>
      <c r="D725" s="242" t="s">
        <v>1166</v>
      </c>
      <c r="E725" s="243">
        <v>270000</v>
      </c>
    </row>
    <row r="726" spans="1:5" ht="38.25">
      <c r="A726" s="241" t="s">
        <v>366</v>
      </c>
      <c r="B726" s="242" t="s">
        <v>680</v>
      </c>
      <c r="C726" s="242" t="s">
        <v>1166</v>
      </c>
      <c r="D726" s="242" t="s">
        <v>1166</v>
      </c>
      <c r="E726" s="243">
        <v>150000</v>
      </c>
    </row>
    <row r="727" spans="1:5" ht="25.5">
      <c r="A727" s="241" t="s">
        <v>1314</v>
      </c>
      <c r="B727" s="242" t="s">
        <v>680</v>
      </c>
      <c r="C727" s="242" t="s">
        <v>1315</v>
      </c>
      <c r="D727" s="242" t="s">
        <v>1166</v>
      </c>
      <c r="E727" s="243">
        <v>150000</v>
      </c>
    </row>
    <row r="728" spans="1:5">
      <c r="A728" s="241" t="s">
        <v>1190</v>
      </c>
      <c r="B728" s="242" t="s">
        <v>680</v>
      </c>
      <c r="C728" s="242" t="s">
        <v>1191</v>
      </c>
      <c r="D728" s="242" t="s">
        <v>1166</v>
      </c>
      <c r="E728" s="243">
        <v>150000</v>
      </c>
    </row>
    <row r="729" spans="1:5">
      <c r="A729" s="241" t="s">
        <v>139</v>
      </c>
      <c r="B729" s="242" t="s">
        <v>680</v>
      </c>
      <c r="C729" s="242" t="s">
        <v>1191</v>
      </c>
      <c r="D729" s="242" t="s">
        <v>1134</v>
      </c>
      <c r="E729" s="243">
        <v>150000</v>
      </c>
    </row>
    <row r="730" spans="1:5">
      <c r="A730" s="241" t="s">
        <v>1071</v>
      </c>
      <c r="B730" s="242" t="s">
        <v>680</v>
      </c>
      <c r="C730" s="242" t="s">
        <v>1191</v>
      </c>
      <c r="D730" s="242" t="s">
        <v>362</v>
      </c>
      <c r="E730" s="243">
        <v>150000</v>
      </c>
    </row>
    <row r="731" spans="1:5" ht="76.5">
      <c r="A731" s="241" t="s">
        <v>1485</v>
      </c>
      <c r="B731" s="242" t="s">
        <v>1475</v>
      </c>
      <c r="C731" s="242" t="s">
        <v>1166</v>
      </c>
      <c r="D731" s="242" t="s">
        <v>1166</v>
      </c>
      <c r="E731" s="243">
        <v>20000</v>
      </c>
    </row>
    <row r="732" spans="1:5" ht="25.5">
      <c r="A732" s="241" t="s">
        <v>1314</v>
      </c>
      <c r="B732" s="242" t="s">
        <v>1475</v>
      </c>
      <c r="C732" s="242" t="s">
        <v>1315</v>
      </c>
      <c r="D732" s="242" t="s">
        <v>1166</v>
      </c>
      <c r="E732" s="243">
        <v>20000</v>
      </c>
    </row>
    <row r="733" spans="1:5">
      <c r="A733" s="241" t="s">
        <v>1190</v>
      </c>
      <c r="B733" s="242" t="s">
        <v>1475</v>
      </c>
      <c r="C733" s="242" t="s">
        <v>1191</v>
      </c>
      <c r="D733" s="242" t="s">
        <v>1166</v>
      </c>
      <c r="E733" s="243">
        <v>20000</v>
      </c>
    </row>
    <row r="734" spans="1:5">
      <c r="A734" s="241" t="s">
        <v>139</v>
      </c>
      <c r="B734" s="242" t="s">
        <v>1475</v>
      </c>
      <c r="C734" s="242" t="s">
        <v>1191</v>
      </c>
      <c r="D734" s="242" t="s">
        <v>1134</v>
      </c>
      <c r="E734" s="243">
        <v>20000</v>
      </c>
    </row>
    <row r="735" spans="1:5">
      <c r="A735" s="241" t="s">
        <v>1071</v>
      </c>
      <c r="B735" s="242" t="s">
        <v>1475</v>
      </c>
      <c r="C735" s="242" t="s">
        <v>1191</v>
      </c>
      <c r="D735" s="242" t="s">
        <v>362</v>
      </c>
      <c r="E735" s="243">
        <v>20000</v>
      </c>
    </row>
    <row r="736" spans="1:5" ht="51">
      <c r="A736" s="241" t="s">
        <v>1944</v>
      </c>
      <c r="B736" s="242" t="s">
        <v>1945</v>
      </c>
      <c r="C736" s="242" t="s">
        <v>1166</v>
      </c>
      <c r="D736" s="242" t="s">
        <v>1166</v>
      </c>
      <c r="E736" s="243">
        <v>100000</v>
      </c>
    </row>
    <row r="737" spans="1:5" ht="25.5">
      <c r="A737" s="241" t="s">
        <v>1314</v>
      </c>
      <c r="B737" s="242" t="s">
        <v>1945</v>
      </c>
      <c r="C737" s="242" t="s">
        <v>1315</v>
      </c>
      <c r="D737" s="242" t="s">
        <v>1166</v>
      </c>
      <c r="E737" s="243">
        <v>100000</v>
      </c>
    </row>
    <row r="738" spans="1:5">
      <c r="A738" s="241" t="s">
        <v>1190</v>
      </c>
      <c r="B738" s="242" t="s">
        <v>1945</v>
      </c>
      <c r="C738" s="242" t="s">
        <v>1191</v>
      </c>
      <c r="D738" s="242" t="s">
        <v>1166</v>
      </c>
      <c r="E738" s="243">
        <v>100000</v>
      </c>
    </row>
    <row r="739" spans="1:5">
      <c r="A739" s="241" t="s">
        <v>139</v>
      </c>
      <c r="B739" s="242" t="s">
        <v>1945</v>
      </c>
      <c r="C739" s="242" t="s">
        <v>1191</v>
      </c>
      <c r="D739" s="242" t="s">
        <v>1134</v>
      </c>
      <c r="E739" s="243">
        <v>100000</v>
      </c>
    </row>
    <row r="740" spans="1:5">
      <c r="A740" s="241" t="s">
        <v>1071</v>
      </c>
      <c r="B740" s="242" t="s">
        <v>1945</v>
      </c>
      <c r="C740" s="242" t="s">
        <v>1191</v>
      </c>
      <c r="D740" s="242" t="s">
        <v>362</v>
      </c>
      <c r="E740" s="243">
        <v>100000</v>
      </c>
    </row>
    <row r="741" spans="1:5" ht="25.5">
      <c r="A741" s="241" t="s">
        <v>468</v>
      </c>
      <c r="B741" s="242" t="s">
        <v>1921</v>
      </c>
      <c r="C741" s="242" t="s">
        <v>1166</v>
      </c>
      <c r="D741" s="242" t="s">
        <v>1166</v>
      </c>
      <c r="E741" s="243">
        <v>1500000</v>
      </c>
    </row>
    <row r="742" spans="1:5" ht="63.75">
      <c r="A742" s="241" t="s">
        <v>1484</v>
      </c>
      <c r="B742" s="242" t="s">
        <v>1222</v>
      </c>
      <c r="C742" s="242" t="s">
        <v>1166</v>
      </c>
      <c r="D742" s="242" t="s">
        <v>1166</v>
      </c>
      <c r="E742" s="243">
        <v>1500000</v>
      </c>
    </row>
    <row r="743" spans="1:5">
      <c r="A743" s="241" t="s">
        <v>1310</v>
      </c>
      <c r="B743" s="242" t="s">
        <v>1222</v>
      </c>
      <c r="C743" s="242" t="s">
        <v>1311</v>
      </c>
      <c r="D743" s="242" t="s">
        <v>1166</v>
      </c>
      <c r="E743" s="243">
        <v>1500000</v>
      </c>
    </row>
    <row r="744" spans="1:5" ht="25.5">
      <c r="A744" s="241" t="s">
        <v>1192</v>
      </c>
      <c r="B744" s="242" t="s">
        <v>1222</v>
      </c>
      <c r="C744" s="242" t="s">
        <v>554</v>
      </c>
      <c r="D744" s="242" t="s">
        <v>1166</v>
      </c>
      <c r="E744" s="243">
        <v>1500000</v>
      </c>
    </row>
    <row r="745" spans="1:5">
      <c r="A745" s="241" t="s">
        <v>140</v>
      </c>
      <c r="B745" s="242" t="s">
        <v>1222</v>
      </c>
      <c r="C745" s="242" t="s">
        <v>554</v>
      </c>
      <c r="D745" s="242" t="s">
        <v>1135</v>
      </c>
      <c r="E745" s="243">
        <v>1500000</v>
      </c>
    </row>
    <row r="746" spans="1:5">
      <c r="A746" s="241" t="s">
        <v>98</v>
      </c>
      <c r="B746" s="242" t="s">
        <v>1222</v>
      </c>
      <c r="C746" s="242" t="s">
        <v>554</v>
      </c>
      <c r="D746" s="242" t="s">
        <v>375</v>
      </c>
      <c r="E746" s="243">
        <v>1500000</v>
      </c>
    </row>
    <row r="747" spans="1:5" ht="25.5">
      <c r="A747" s="241" t="s">
        <v>444</v>
      </c>
      <c r="B747" s="242" t="s">
        <v>983</v>
      </c>
      <c r="C747" s="242" t="s">
        <v>1166</v>
      </c>
      <c r="D747" s="242" t="s">
        <v>1166</v>
      </c>
      <c r="E747" s="243">
        <v>11679358</v>
      </c>
    </row>
    <row r="748" spans="1:5" ht="89.25">
      <c r="A748" s="241" t="s">
        <v>368</v>
      </c>
      <c r="B748" s="242" t="s">
        <v>682</v>
      </c>
      <c r="C748" s="242" t="s">
        <v>1166</v>
      </c>
      <c r="D748" s="242" t="s">
        <v>1166</v>
      </c>
      <c r="E748" s="243">
        <v>8043358</v>
      </c>
    </row>
    <row r="749" spans="1:5" ht="25.5">
      <c r="A749" s="241" t="s">
        <v>1314</v>
      </c>
      <c r="B749" s="242" t="s">
        <v>682</v>
      </c>
      <c r="C749" s="242" t="s">
        <v>1315</v>
      </c>
      <c r="D749" s="242" t="s">
        <v>1166</v>
      </c>
      <c r="E749" s="243">
        <v>8043358</v>
      </c>
    </row>
    <row r="750" spans="1:5">
      <c r="A750" s="241" t="s">
        <v>1190</v>
      </c>
      <c r="B750" s="242" t="s">
        <v>682</v>
      </c>
      <c r="C750" s="242" t="s">
        <v>1191</v>
      </c>
      <c r="D750" s="242" t="s">
        <v>1166</v>
      </c>
      <c r="E750" s="243">
        <v>8043358</v>
      </c>
    </row>
    <row r="751" spans="1:5">
      <c r="A751" s="241" t="s">
        <v>139</v>
      </c>
      <c r="B751" s="242" t="s">
        <v>682</v>
      </c>
      <c r="C751" s="242" t="s">
        <v>1191</v>
      </c>
      <c r="D751" s="242" t="s">
        <v>1134</v>
      </c>
      <c r="E751" s="243">
        <v>8043358</v>
      </c>
    </row>
    <row r="752" spans="1:5">
      <c r="A752" s="241" t="s">
        <v>1071</v>
      </c>
      <c r="B752" s="242" t="s">
        <v>682</v>
      </c>
      <c r="C752" s="242" t="s">
        <v>1191</v>
      </c>
      <c r="D752" s="242" t="s">
        <v>362</v>
      </c>
      <c r="E752" s="243">
        <v>8043358</v>
      </c>
    </row>
    <row r="753" spans="1:5" ht="114.75">
      <c r="A753" s="241" t="s">
        <v>369</v>
      </c>
      <c r="B753" s="242" t="s">
        <v>683</v>
      </c>
      <c r="C753" s="242" t="s">
        <v>1166</v>
      </c>
      <c r="D753" s="242" t="s">
        <v>1166</v>
      </c>
      <c r="E753" s="243">
        <v>1600000</v>
      </c>
    </row>
    <row r="754" spans="1:5" ht="25.5">
      <c r="A754" s="241" t="s">
        <v>1314</v>
      </c>
      <c r="B754" s="242" t="s">
        <v>683</v>
      </c>
      <c r="C754" s="242" t="s">
        <v>1315</v>
      </c>
      <c r="D754" s="242" t="s">
        <v>1166</v>
      </c>
      <c r="E754" s="243">
        <v>1600000</v>
      </c>
    </row>
    <row r="755" spans="1:5">
      <c r="A755" s="241" t="s">
        <v>1190</v>
      </c>
      <c r="B755" s="242" t="s">
        <v>683</v>
      </c>
      <c r="C755" s="242" t="s">
        <v>1191</v>
      </c>
      <c r="D755" s="242" t="s">
        <v>1166</v>
      </c>
      <c r="E755" s="243">
        <v>1600000</v>
      </c>
    </row>
    <row r="756" spans="1:5">
      <c r="A756" s="241" t="s">
        <v>139</v>
      </c>
      <c r="B756" s="242" t="s">
        <v>683</v>
      </c>
      <c r="C756" s="242" t="s">
        <v>1191</v>
      </c>
      <c r="D756" s="242" t="s">
        <v>1134</v>
      </c>
      <c r="E756" s="243">
        <v>1600000</v>
      </c>
    </row>
    <row r="757" spans="1:5">
      <c r="A757" s="241" t="s">
        <v>1071</v>
      </c>
      <c r="B757" s="242" t="s">
        <v>683</v>
      </c>
      <c r="C757" s="242" t="s">
        <v>1191</v>
      </c>
      <c r="D757" s="242" t="s">
        <v>362</v>
      </c>
      <c r="E757" s="243">
        <v>1600000</v>
      </c>
    </row>
    <row r="758" spans="1:5" ht="89.25">
      <c r="A758" s="241" t="s">
        <v>904</v>
      </c>
      <c r="B758" s="242" t="s">
        <v>903</v>
      </c>
      <c r="C758" s="242" t="s">
        <v>1166</v>
      </c>
      <c r="D758" s="242" t="s">
        <v>1166</v>
      </c>
      <c r="E758" s="243">
        <v>30000</v>
      </c>
    </row>
    <row r="759" spans="1:5" ht="25.5">
      <c r="A759" s="241" t="s">
        <v>1314</v>
      </c>
      <c r="B759" s="242" t="s">
        <v>903</v>
      </c>
      <c r="C759" s="242" t="s">
        <v>1315</v>
      </c>
      <c r="D759" s="242" t="s">
        <v>1166</v>
      </c>
      <c r="E759" s="243">
        <v>30000</v>
      </c>
    </row>
    <row r="760" spans="1:5">
      <c r="A760" s="241" t="s">
        <v>1190</v>
      </c>
      <c r="B760" s="242" t="s">
        <v>903</v>
      </c>
      <c r="C760" s="242" t="s">
        <v>1191</v>
      </c>
      <c r="D760" s="242" t="s">
        <v>1166</v>
      </c>
      <c r="E760" s="243">
        <v>30000</v>
      </c>
    </row>
    <row r="761" spans="1:5">
      <c r="A761" s="241" t="s">
        <v>139</v>
      </c>
      <c r="B761" s="242" t="s">
        <v>903</v>
      </c>
      <c r="C761" s="242" t="s">
        <v>1191</v>
      </c>
      <c r="D761" s="242" t="s">
        <v>1134</v>
      </c>
      <c r="E761" s="243">
        <v>30000</v>
      </c>
    </row>
    <row r="762" spans="1:5">
      <c r="A762" s="241" t="s">
        <v>1071</v>
      </c>
      <c r="B762" s="242" t="s">
        <v>903</v>
      </c>
      <c r="C762" s="242" t="s">
        <v>1191</v>
      </c>
      <c r="D762" s="242" t="s">
        <v>362</v>
      </c>
      <c r="E762" s="243">
        <v>30000</v>
      </c>
    </row>
    <row r="763" spans="1:5" ht="76.5">
      <c r="A763" s="241" t="s">
        <v>1207</v>
      </c>
      <c r="B763" s="242" t="s">
        <v>1208</v>
      </c>
      <c r="C763" s="242" t="s">
        <v>1166</v>
      </c>
      <c r="D763" s="242" t="s">
        <v>1166</v>
      </c>
      <c r="E763" s="243">
        <v>1180000</v>
      </c>
    </row>
    <row r="764" spans="1:5" ht="25.5">
      <c r="A764" s="241" t="s">
        <v>1314</v>
      </c>
      <c r="B764" s="242" t="s">
        <v>1208</v>
      </c>
      <c r="C764" s="242" t="s">
        <v>1315</v>
      </c>
      <c r="D764" s="242" t="s">
        <v>1166</v>
      </c>
      <c r="E764" s="243">
        <v>1180000</v>
      </c>
    </row>
    <row r="765" spans="1:5">
      <c r="A765" s="241" t="s">
        <v>1190</v>
      </c>
      <c r="B765" s="242" t="s">
        <v>1208</v>
      </c>
      <c r="C765" s="242" t="s">
        <v>1191</v>
      </c>
      <c r="D765" s="242" t="s">
        <v>1166</v>
      </c>
      <c r="E765" s="243">
        <v>1180000</v>
      </c>
    </row>
    <row r="766" spans="1:5">
      <c r="A766" s="241" t="s">
        <v>139</v>
      </c>
      <c r="B766" s="242" t="s">
        <v>1208</v>
      </c>
      <c r="C766" s="242" t="s">
        <v>1191</v>
      </c>
      <c r="D766" s="242" t="s">
        <v>1134</v>
      </c>
      <c r="E766" s="243">
        <v>1180000</v>
      </c>
    </row>
    <row r="767" spans="1:5">
      <c r="A767" s="241" t="s">
        <v>1071</v>
      </c>
      <c r="B767" s="242" t="s">
        <v>1208</v>
      </c>
      <c r="C767" s="242" t="s">
        <v>1191</v>
      </c>
      <c r="D767" s="242" t="s">
        <v>362</v>
      </c>
      <c r="E767" s="243">
        <v>1180000</v>
      </c>
    </row>
    <row r="768" spans="1:5" ht="76.5">
      <c r="A768" s="241" t="s">
        <v>1596</v>
      </c>
      <c r="B768" s="242" t="s">
        <v>1597</v>
      </c>
      <c r="C768" s="242" t="s">
        <v>1166</v>
      </c>
      <c r="D768" s="242" t="s">
        <v>1166</v>
      </c>
      <c r="E768" s="243">
        <v>70000</v>
      </c>
    </row>
    <row r="769" spans="1:5" ht="25.5">
      <c r="A769" s="241" t="s">
        <v>1314</v>
      </c>
      <c r="B769" s="242" t="s">
        <v>1597</v>
      </c>
      <c r="C769" s="242" t="s">
        <v>1315</v>
      </c>
      <c r="D769" s="242" t="s">
        <v>1166</v>
      </c>
      <c r="E769" s="243">
        <v>70000</v>
      </c>
    </row>
    <row r="770" spans="1:5">
      <c r="A770" s="241" t="s">
        <v>1190</v>
      </c>
      <c r="B770" s="242" t="s">
        <v>1597</v>
      </c>
      <c r="C770" s="242" t="s">
        <v>1191</v>
      </c>
      <c r="D770" s="242" t="s">
        <v>1166</v>
      </c>
      <c r="E770" s="243">
        <v>70000</v>
      </c>
    </row>
    <row r="771" spans="1:5">
      <c r="A771" s="241" t="s">
        <v>139</v>
      </c>
      <c r="B771" s="242" t="s">
        <v>1597</v>
      </c>
      <c r="C771" s="242" t="s">
        <v>1191</v>
      </c>
      <c r="D771" s="242" t="s">
        <v>1134</v>
      </c>
      <c r="E771" s="243">
        <v>70000</v>
      </c>
    </row>
    <row r="772" spans="1:5">
      <c r="A772" s="241" t="s">
        <v>1071</v>
      </c>
      <c r="B772" s="242" t="s">
        <v>1597</v>
      </c>
      <c r="C772" s="242" t="s">
        <v>1191</v>
      </c>
      <c r="D772" s="242" t="s">
        <v>362</v>
      </c>
      <c r="E772" s="243">
        <v>70000</v>
      </c>
    </row>
    <row r="773" spans="1:5" ht="63.75">
      <c r="A773" s="241" t="s">
        <v>1209</v>
      </c>
      <c r="B773" s="242" t="s">
        <v>1210</v>
      </c>
      <c r="C773" s="242" t="s">
        <v>1166</v>
      </c>
      <c r="D773" s="242" t="s">
        <v>1166</v>
      </c>
      <c r="E773" s="243">
        <v>230000</v>
      </c>
    </row>
    <row r="774" spans="1:5" ht="25.5">
      <c r="A774" s="241" t="s">
        <v>1314</v>
      </c>
      <c r="B774" s="242" t="s">
        <v>1210</v>
      </c>
      <c r="C774" s="242" t="s">
        <v>1315</v>
      </c>
      <c r="D774" s="242" t="s">
        <v>1166</v>
      </c>
      <c r="E774" s="243">
        <v>230000</v>
      </c>
    </row>
    <row r="775" spans="1:5">
      <c r="A775" s="241" t="s">
        <v>1190</v>
      </c>
      <c r="B775" s="242" t="s">
        <v>1210</v>
      </c>
      <c r="C775" s="242" t="s">
        <v>1191</v>
      </c>
      <c r="D775" s="242" t="s">
        <v>1166</v>
      </c>
      <c r="E775" s="243">
        <v>230000</v>
      </c>
    </row>
    <row r="776" spans="1:5">
      <c r="A776" s="241" t="s">
        <v>139</v>
      </c>
      <c r="B776" s="242" t="s">
        <v>1210</v>
      </c>
      <c r="C776" s="242" t="s">
        <v>1191</v>
      </c>
      <c r="D776" s="242" t="s">
        <v>1134</v>
      </c>
      <c r="E776" s="243">
        <v>230000</v>
      </c>
    </row>
    <row r="777" spans="1:5">
      <c r="A777" s="241" t="s">
        <v>1071</v>
      </c>
      <c r="B777" s="242" t="s">
        <v>1210</v>
      </c>
      <c r="C777" s="242" t="s">
        <v>1191</v>
      </c>
      <c r="D777" s="242" t="s">
        <v>362</v>
      </c>
      <c r="E777" s="243">
        <v>230000</v>
      </c>
    </row>
    <row r="778" spans="1:5" ht="63.75">
      <c r="A778" s="241" t="s">
        <v>367</v>
      </c>
      <c r="B778" s="242" t="s">
        <v>1333</v>
      </c>
      <c r="C778" s="242" t="s">
        <v>1166</v>
      </c>
      <c r="D778" s="242" t="s">
        <v>1166</v>
      </c>
      <c r="E778" s="243">
        <v>526000</v>
      </c>
    </row>
    <row r="779" spans="1:5" ht="25.5">
      <c r="A779" s="241" t="s">
        <v>1314</v>
      </c>
      <c r="B779" s="242" t="s">
        <v>1333</v>
      </c>
      <c r="C779" s="242" t="s">
        <v>1315</v>
      </c>
      <c r="D779" s="242" t="s">
        <v>1166</v>
      </c>
      <c r="E779" s="243">
        <v>526000</v>
      </c>
    </row>
    <row r="780" spans="1:5">
      <c r="A780" s="241" t="s">
        <v>1190</v>
      </c>
      <c r="B780" s="242" t="s">
        <v>1333</v>
      </c>
      <c r="C780" s="242" t="s">
        <v>1191</v>
      </c>
      <c r="D780" s="242" t="s">
        <v>1166</v>
      </c>
      <c r="E780" s="243">
        <v>526000</v>
      </c>
    </row>
    <row r="781" spans="1:5">
      <c r="A781" s="241" t="s">
        <v>139</v>
      </c>
      <c r="B781" s="242" t="s">
        <v>1333</v>
      </c>
      <c r="C781" s="242" t="s">
        <v>1191</v>
      </c>
      <c r="D781" s="242" t="s">
        <v>1134</v>
      </c>
      <c r="E781" s="243">
        <v>526000</v>
      </c>
    </row>
    <row r="782" spans="1:5">
      <c r="A782" s="241" t="s">
        <v>1071</v>
      </c>
      <c r="B782" s="242" t="s">
        <v>1333</v>
      </c>
      <c r="C782" s="242" t="s">
        <v>1191</v>
      </c>
      <c r="D782" s="242" t="s">
        <v>362</v>
      </c>
      <c r="E782" s="243">
        <v>526000</v>
      </c>
    </row>
    <row r="783" spans="1:5" ht="25.5">
      <c r="A783" s="241" t="s">
        <v>1863</v>
      </c>
      <c r="B783" s="242" t="s">
        <v>1864</v>
      </c>
      <c r="C783" s="242" t="s">
        <v>1166</v>
      </c>
      <c r="D783" s="242" t="s">
        <v>1166</v>
      </c>
      <c r="E783" s="243">
        <v>146590</v>
      </c>
    </row>
    <row r="784" spans="1:5" ht="76.5">
      <c r="A784" s="241" t="s">
        <v>1865</v>
      </c>
      <c r="B784" s="242" t="s">
        <v>1866</v>
      </c>
      <c r="C784" s="242" t="s">
        <v>1166</v>
      </c>
      <c r="D784" s="242" t="s">
        <v>1166</v>
      </c>
      <c r="E784" s="243">
        <v>45500</v>
      </c>
    </row>
    <row r="785" spans="1:5" ht="25.5">
      <c r="A785" s="241" t="s">
        <v>1314</v>
      </c>
      <c r="B785" s="242" t="s">
        <v>1866</v>
      </c>
      <c r="C785" s="242" t="s">
        <v>1315</v>
      </c>
      <c r="D785" s="242" t="s">
        <v>1166</v>
      </c>
      <c r="E785" s="243">
        <v>45500</v>
      </c>
    </row>
    <row r="786" spans="1:5">
      <c r="A786" s="241" t="s">
        <v>1190</v>
      </c>
      <c r="B786" s="242" t="s">
        <v>1866</v>
      </c>
      <c r="C786" s="242" t="s">
        <v>1191</v>
      </c>
      <c r="D786" s="242" t="s">
        <v>1166</v>
      </c>
      <c r="E786" s="243">
        <v>45500</v>
      </c>
    </row>
    <row r="787" spans="1:5">
      <c r="A787" s="241" t="s">
        <v>139</v>
      </c>
      <c r="B787" s="242" t="s">
        <v>1866</v>
      </c>
      <c r="C787" s="242" t="s">
        <v>1191</v>
      </c>
      <c r="D787" s="242" t="s">
        <v>1134</v>
      </c>
      <c r="E787" s="243">
        <v>45500</v>
      </c>
    </row>
    <row r="788" spans="1:5">
      <c r="A788" s="241" t="s">
        <v>1071</v>
      </c>
      <c r="B788" s="242" t="s">
        <v>1866</v>
      </c>
      <c r="C788" s="242" t="s">
        <v>1191</v>
      </c>
      <c r="D788" s="242" t="s">
        <v>362</v>
      </c>
      <c r="E788" s="243">
        <v>45500</v>
      </c>
    </row>
    <row r="789" spans="1:5" ht="63.75">
      <c r="A789" s="241" t="s">
        <v>1867</v>
      </c>
      <c r="B789" s="242" t="s">
        <v>1868</v>
      </c>
      <c r="C789" s="242" t="s">
        <v>1166</v>
      </c>
      <c r="D789" s="242" t="s">
        <v>1166</v>
      </c>
      <c r="E789" s="243">
        <v>30000</v>
      </c>
    </row>
    <row r="790" spans="1:5" ht="25.5">
      <c r="A790" s="241" t="s">
        <v>1314</v>
      </c>
      <c r="B790" s="242" t="s">
        <v>1868</v>
      </c>
      <c r="C790" s="242" t="s">
        <v>1315</v>
      </c>
      <c r="D790" s="242" t="s">
        <v>1166</v>
      </c>
      <c r="E790" s="243">
        <v>30000</v>
      </c>
    </row>
    <row r="791" spans="1:5">
      <c r="A791" s="241" t="s">
        <v>1190</v>
      </c>
      <c r="B791" s="242" t="s">
        <v>1868</v>
      </c>
      <c r="C791" s="242" t="s">
        <v>1191</v>
      </c>
      <c r="D791" s="242" t="s">
        <v>1166</v>
      </c>
      <c r="E791" s="243">
        <v>30000</v>
      </c>
    </row>
    <row r="792" spans="1:5">
      <c r="A792" s="241" t="s">
        <v>139</v>
      </c>
      <c r="B792" s="242" t="s">
        <v>1868</v>
      </c>
      <c r="C792" s="242" t="s">
        <v>1191</v>
      </c>
      <c r="D792" s="242" t="s">
        <v>1134</v>
      </c>
      <c r="E792" s="243">
        <v>30000</v>
      </c>
    </row>
    <row r="793" spans="1:5">
      <c r="A793" s="241" t="s">
        <v>1071</v>
      </c>
      <c r="B793" s="242" t="s">
        <v>1868</v>
      </c>
      <c r="C793" s="242" t="s">
        <v>1191</v>
      </c>
      <c r="D793" s="242" t="s">
        <v>362</v>
      </c>
      <c r="E793" s="243">
        <v>30000</v>
      </c>
    </row>
    <row r="794" spans="1:5" ht="51">
      <c r="A794" s="241" t="s">
        <v>1946</v>
      </c>
      <c r="B794" s="242" t="s">
        <v>1947</v>
      </c>
      <c r="C794" s="242" t="s">
        <v>1166</v>
      </c>
      <c r="D794" s="242" t="s">
        <v>1166</v>
      </c>
      <c r="E794" s="243">
        <v>71090</v>
      </c>
    </row>
    <row r="795" spans="1:5" ht="25.5">
      <c r="A795" s="241" t="s">
        <v>1314</v>
      </c>
      <c r="B795" s="242" t="s">
        <v>1947</v>
      </c>
      <c r="C795" s="242" t="s">
        <v>1315</v>
      </c>
      <c r="D795" s="242" t="s">
        <v>1166</v>
      </c>
      <c r="E795" s="243">
        <v>71090</v>
      </c>
    </row>
    <row r="796" spans="1:5">
      <c r="A796" s="241" t="s">
        <v>1190</v>
      </c>
      <c r="B796" s="242" t="s">
        <v>1947</v>
      </c>
      <c r="C796" s="242" t="s">
        <v>1191</v>
      </c>
      <c r="D796" s="242" t="s">
        <v>1166</v>
      </c>
      <c r="E796" s="243">
        <v>71090</v>
      </c>
    </row>
    <row r="797" spans="1:5">
      <c r="A797" s="241" t="s">
        <v>139</v>
      </c>
      <c r="B797" s="242" t="s">
        <v>1947</v>
      </c>
      <c r="C797" s="242" t="s">
        <v>1191</v>
      </c>
      <c r="D797" s="242" t="s">
        <v>1134</v>
      </c>
      <c r="E797" s="243">
        <v>71090</v>
      </c>
    </row>
    <row r="798" spans="1:5">
      <c r="A798" s="241" t="s">
        <v>1071</v>
      </c>
      <c r="B798" s="242" t="s">
        <v>1947</v>
      </c>
      <c r="C798" s="242" t="s">
        <v>1191</v>
      </c>
      <c r="D798" s="242" t="s">
        <v>362</v>
      </c>
      <c r="E798" s="243">
        <v>71090</v>
      </c>
    </row>
    <row r="799" spans="1:5" ht="25.5">
      <c r="A799" s="241" t="s">
        <v>1335</v>
      </c>
      <c r="B799" s="242" t="s">
        <v>984</v>
      </c>
      <c r="C799" s="242" t="s">
        <v>1166</v>
      </c>
      <c r="D799" s="242" t="s">
        <v>1166</v>
      </c>
      <c r="E799" s="243">
        <v>21679998</v>
      </c>
    </row>
    <row r="800" spans="1:5" ht="25.5">
      <c r="A800" s="241" t="s">
        <v>472</v>
      </c>
      <c r="B800" s="242" t="s">
        <v>985</v>
      </c>
      <c r="C800" s="242" t="s">
        <v>1166</v>
      </c>
      <c r="D800" s="242" t="s">
        <v>1166</v>
      </c>
      <c r="E800" s="243">
        <v>21629998</v>
      </c>
    </row>
    <row r="801" spans="1:5" ht="102">
      <c r="A801" s="241" t="s">
        <v>1168</v>
      </c>
      <c r="B801" s="242" t="s">
        <v>1169</v>
      </c>
      <c r="C801" s="242" t="s">
        <v>1166</v>
      </c>
      <c r="D801" s="242" t="s">
        <v>1166</v>
      </c>
      <c r="E801" s="243">
        <v>12185998</v>
      </c>
    </row>
    <row r="802" spans="1:5" ht="25.5">
      <c r="A802" s="241" t="s">
        <v>1314</v>
      </c>
      <c r="B802" s="242" t="s">
        <v>1169</v>
      </c>
      <c r="C802" s="242" t="s">
        <v>1315</v>
      </c>
      <c r="D802" s="242" t="s">
        <v>1166</v>
      </c>
      <c r="E802" s="243">
        <v>12185998</v>
      </c>
    </row>
    <row r="803" spans="1:5">
      <c r="A803" s="241" t="s">
        <v>1190</v>
      </c>
      <c r="B803" s="242" t="s">
        <v>1169</v>
      </c>
      <c r="C803" s="242" t="s">
        <v>1191</v>
      </c>
      <c r="D803" s="242" t="s">
        <v>1166</v>
      </c>
      <c r="E803" s="243">
        <v>12185998</v>
      </c>
    </row>
    <row r="804" spans="1:5">
      <c r="A804" s="241" t="s">
        <v>246</v>
      </c>
      <c r="B804" s="242" t="s">
        <v>1169</v>
      </c>
      <c r="C804" s="242" t="s">
        <v>1191</v>
      </c>
      <c r="D804" s="242" t="s">
        <v>1136</v>
      </c>
      <c r="E804" s="243">
        <v>12185998</v>
      </c>
    </row>
    <row r="805" spans="1:5">
      <c r="A805" s="241" t="s">
        <v>1219</v>
      </c>
      <c r="B805" s="242" t="s">
        <v>1169</v>
      </c>
      <c r="C805" s="242" t="s">
        <v>1191</v>
      </c>
      <c r="D805" s="242" t="s">
        <v>1220</v>
      </c>
      <c r="E805" s="243">
        <v>12185998</v>
      </c>
    </row>
    <row r="806" spans="1:5" ht="114.75">
      <c r="A806" s="241" t="s">
        <v>1170</v>
      </c>
      <c r="B806" s="242" t="s">
        <v>1171</v>
      </c>
      <c r="C806" s="242" t="s">
        <v>1166</v>
      </c>
      <c r="D806" s="242" t="s">
        <v>1166</v>
      </c>
      <c r="E806" s="243">
        <v>3295000</v>
      </c>
    </row>
    <row r="807" spans="1:5" ht="25.5">
      <c r="A807" s="241" t="s">
        <v>1314</v>
      </c>
      <c r="B807" s="242" t="s">
        <v>1171</v>
      </c>
      <c r="C807" s="242" t="s">
        <v>1315</v>
      </c>
      <c r="D807" s="242" t="s">
        <v>1166</v>
      </c>
      <c r="E807" s="243">
        <v>3295000</v>
      </c>
    </row>
    <row r="808" spans="1:5">
      <c r="A808" s="241" t="s">
        <v>1190</v>
      </c>
      <c r="B808" s="242" t="s">
        <v>1171</v>
      </c>
      <c r="C808" s="242" t="s">
        <v>1191</v>
      </c>
      <c r="D808" s="242" t="s">
        <v>1166</v>
      </c>
      <c r="E808" s="243">
        <v>3295000</v>
      </c>
    </row>
    <row r="809" spans="1:5">
      <c r="A809" s="241" t="s">
        <v>246</v>
      </c>
      <c r="B809" s="242" t="s">
        <v>1171</v>
      </c>
      <c r="C809" s="242" t="s">
        <v>1191</v>
      </c>
      <c r="D809" s="242" t="s">
        <v>1136</v>
      </c>
      <c r="E809" s="243">
        <v>3295000</v>
      </c>
    </row>
    <row r="810" spans="1:5">
      <c r="A810" s="241" t="s">
        <v>1219</v>
      </c>
      <c r="B810" s="242" t="s">
        <v>1171</v>
      </c>
      <c r="C810" s="242" t="s">
        <v>1191</v>
      </c>
      <c r="D810" s="242" t="s">
        <v>1220</v>
      </c>
      <c r="E810" s="243">
        <v>3295000</v>
      </c>
    </row>
    <row r="811" spans="1:5" ht="89.25">
      <c r="A811" s="241" t="s">
        <v>1172</v>
      </c>
      <c r="B811" s="242" t="s">
        <v>1173</v>
      </c>
      <c r="C811" s="242" t="s">
        <v>1166</v>
      </c>
      <c r="D811" s="242" t="s">
        <v>1166</v>
      </c>
      <c r="E811" s="243">
        <v>25000</v>
      </c>
    </row>
    <row r="812" spans="1:5" ht="25.5">
      <c r="A812" s="241" t="s">
        <v>1314</v>
      </c>
      <c r="B812" s="242" t="s">
        <v>1173</v>
      </c>
      <c r="C812" s="242" t="s">
        <v>1315</v>
      </c>
      <c r="D812" s="242" t="s">
        <v>1166</v>
      </c>
      <c r="E812" s="243">
        <v>25000</v>
      </c>
    </row>
    <row r="813" spans="1:5">
      <c r="A813" s="241" t="s">
        <v>1190</v>
      </c>
      <c r="B813" s="242" t="s">
        <v>1173</v>
      </c>
      <c r="C813" s="242" t="s">
        <v>1191</v>
      </c>
      <c r="D813" s="242" t="s">
        <v>1166</v>
      </c>
      <c r="E813" s="243">
        <v>25000</v>
      </c>
    </row>
    <row r="814" spans="1:5">
      <c r="A814" s="241" t="s">
        <v>246</v>
      </c>
      <c r="B814" s="242" t="s">
        <v>1173</v>
      </c>
      <c r="C814" s="242" t="s">
        <v>1191</v>
      </c>
      <c r="D814" s="242" t="s">
        <v>1136</v>
      </c>
      <c r="E814" s="243">
        <v>25000</v>
      </c>
    </row>
    <row r="815" spans="1:5">
      <c r="A815" s="241" t="s">
        <v>1219</v>
      </c>
      <c r="B815" s="242" t="s">
        <v>1173</v>
      </c>
      <c r="C815" s="242" t="s">
        <v>1191</v>
      </c>
      <c r="D815" s="242" t="s">
        <v>1220</v>
      </c>
      <c r="E815" s="243">
        <v>25000</v>
      </c>
    </row>
    <row r="816" spans="1:5" ht="89.25">
      <c r="A816" s="241" t="s">
        <v>1174</v>
      </c>
      <c r="B816" s="242" t="s">
        <v>1175</v>
      </c>
      <c r="C816" s="242" t="s">
        <v>1166</v>
      </c>
      <c r="D816" s="242" t="s">
        <v>1166</v>
      </c>
      <c r="E816" s="243">
        <v>2791260</v>
      </c>
    </row>
    <row r="817" spans="1:5" ht="25.5">
      <c r="A817" s="241" t="s">
        <v>1314</v>
      </c>
      <c r="B817" s="242" t="s">
        <v>1175</v>
      </c>
      <c r="C817" s="242" t="s">
        <v>1315</v>
      </c>
      <c r="D817" s="242" t="s">
        <v>1166</v>
      </c>
      <c r="E817" s="243">
        <v>2791260</v>
      </c>
    </row>
    <row r="818" spans="1:5">
      <c r="A818" s="241" t="s">
        <v>1190</v>
      </c>
      <c r="B818" s="242" t="s">
        <v>1175</v>
      </c>
      <c r="C818" s="242" t="s">
        <v>1191</v>
      </c>
      <c r="D818" s="242" t="s">
        <v>1166</v>
      </c>
      <c r="E818" s="243">
        <v>2791260</v>
      </c>
    </row>
    <row r="819" spans="1:5">
      <c r="A819" s="241" t="s">
        <v>246</v>
      </c>
      <c r="B819" s="242" t="s">
        <v>1175</v>
      </c>
      <c r="C819" s="242" t="s">
        <v>1191</v>
      </c>
      <c r="D819" s="242" t="s">
        <v>1136</v>
      </c>
      <c r="E819" s="243">
        <v>2791260</v>
      </c>
    </row>
    <row r="820" spans="1:5">
      <c r="A820" s="241" t="s">
        <v>1219</v>
      </c>
      <c r="B820" s="242" t="s">
        <v>1175</v>
      </c>
      <c r="C820" s="242" t="s">
        <v>1191</v>
      </c>
      <c r="D820" s="242" t="s">
        <v>1220</v>
      </c>
      <c r="E820" s="243">
        <v>2791260</v>
      </c>
    </row>
    <row r="821" spans="1:5" ht="102">
      <c r="A821" s="241" t="s">
        <v>1602</v>
      </c>
      <c r="B821" s="242" t="s">
        <v>1603</v>
      </c>
      <c r="C821" s="242" t="s">
        <v>1166</v>
      </c>
      <c r="D821" s="242" t="s">
        <v>1166</v>
      </c>
      <c r="E821" s="243">
        <v>73263</v>
      </c>
    </row>
    <row r="822" spans="1:5" ht="25.5">
      <c r="A822" s="241" t="s">
        <v>1314</v>
      </c>
      <c r="B822" s="242" t="s">
        <v>1603</v>
      </c>
      <c r="C822" s="242" t="s">
        <v>1315</v>
      </c>
      <c r="D822" s="242" t="s">
        <v>1166</v>
      </c>
      <c r="E822" s="243">
        <v>73263</v>
      </c>
    </row>
    <row r="823" spans="1:5">
      <c r="A823" s="241" t="s">
        <v>1190</v>
      </c>
      <c r="B823" s="242" t="s">
        <v>1603</v>
      </c>
      <c r="C823" s="242" t="s">
        <v>1191</v>
      </c>
      <c r="D823" s="242" t="s">
        <v>1166</v>
      </c>
      <c r="E823" s="243">
        <v>73263</v>
      </c>
    </row>
    <row r="824" spans="1:5">
      <c r="A824" s="241" t="s">
        <v>246</v>
      </c>
      <c r="B824" s="242" t="s">
        <v>1603</v>
      </c>
      <c r="C824" s="242" t="s">
        <v>1191</v>
      </c>
      <c r="D824" s="242" t="s">
        <v>1136</v>
      </c>
      <c r="E824" s="243">
        <v>73263</v>
      </c>
    </row>
    <row r="825" spans="1:5">
      <c r="A825" s="241" t="s">
        <v>1219</v>
      </c>
      <c r="B825" s="242" t="s">
        <v>1603</v>
      </c>
      <c r="C825" s="242" t="s">
        <v>1191</v>
      </c>
      <c r="D825" s="242" t="s">
        <v>1220</v>
      </c>
      <c r="E825" s="243">
        <v>73263</v>
      </c>
    </row>
    <row r="826" spans="1:5" ht="89.25">
      <c r="A826" s="241" t="s">
        <v>1176</v>
      </c>
      <c r="B826" s="242" t="s">
        <v>1177</v>
      </c>
      <c r="C826" s="242" t="s">
        <v>1166</v>
      </c>
      <c r="D826" s="242" t="s">
        <v>1166</v>
      </c>
      <c r="E826" s="243">
        <v>1629477</v>
      </c>
    </row>
    <row r="827" spans="1:5" ht="25.5">
      <c r="A827" s="241" t="s">
        <v>1314</v>
      </c>
      <c r="B827" s="242" t="s">
        <v>1177</v>
      </c>
      <c r="C827" s="242" t="s">
        <v>1315</v>
      </c>
      <c r="D827" s="242" t="s">
        <v>1166</v>
      </c>
      <c r="E827" s="243">
        <v>1629477</v>
      </c>
    </row>
    <row r="828" spans="1:5">
      <c r="A828" s="241" t="s">
        <v>1190</v>
      </c>
      <c r="B828" s="242" t="s">
        <v>1177</v>
      </c>
      <c r="C828" s="242" t="s">
        <v>1191</v>
      </c>
      <c r="D828" s="242" t="s">
        <v>1166</v>
      </c>
      <c r="E828" s="243">
        <v>1629477</v>
      </c>
    </row>
    <row r="829" spans="1:5">
      <c r="A829" s="241" t="s">
        <v>246</v>
      </c>
      <c r="B829" s="242" t="s">
        <v>1177</v>
      </c>
      <c r="C829" s="242" t="s">
        <v>1191</v>
      </c>
      <c r="D829" s="242" t="s">
        <v>1136</v>
      </c>
      <c r="E829" s="243">
        <v>1629477</v>
      </c>
    </row>
    <row r="830" spans="1:5">
      <c r="A830" s="241" t="s">
        <v>1219</v>
      </c>
      <c r="B830" s="242" t="s">
        <v>1177</v>
      </c>
      <c r="C830" s="242" t="s">
        <v>1191</v>
      </c>
      <c r="D830" s="242" t="s">
        <v>1220</v>
      </c>
      <c r="E830" s="243">
        <v>1629477</v>
      </c>
    </row>
    <row r="831" spans="1:5" ht="63.75">
      <c r="A831" s="241" t="s">
        <v>2115</v>
      </c>
      <c r="B831" s="242" t="s">
        <v>2116</v>
      </c>
      <c r="C831" s="242" t="s">
        <v>1166</v>
      </c>
      <c r="D831" s="242" t="s">
        <v>1166</v>
      </c>
      <c r="E831" s="243">
        <v>600000</v>
      </c>
    </row>
    <row r="832" spans="1:5" ht="25.5">
      <c r="A832" s="241" t="s">
        <v>1314</v>
      </c>
      <c r="B832" s="242" t="s">
        <v>2116</v>
      </c>
      <c r="C832" s="242" t="s">
        <v>1315</v>
      </c>
      <c r="D832" s="242" t="s">
        <v>1166</v>
      </c>
      <c r="E832" s="243">
        <v>600000</v>
      </c>
    </row>
    <row r="833" spans="1:5">
      <c r="A833" s="241" t="s">
        <v>1190</v>
      </c>
      <c r="B833" s="242" t="s">
        <v>2116</v>
      </c>
      <c r="C833" s="242" t="s">
        <v>1191</v>
      </c>
      <c r="D833" s="242" t="s">
        <v>1166</v>
      </c>
      <c r="E833" s="243">
        <v>600000</v>
      </c>
    </row>
    <row r="834" spans="1:5">
      <c r="A834" s="241" t="s">
        <v>246</v>
      </c>
      <c r="B834" s="242" t="s">
        <v>2116</v>
      </c>
      <c r="C834" s="242" t="s">
        <v>1191</v>
      </c>
      <c r="D834" s="242" t="s">
        <v>1136</v>
      </c>
      <c r="E834" s="243">
        <v>600000</v>
      </c>
    </row>
    <row r="835" spans="1:5">
      <c r="A835" s="241" t="s">
        <v>1219</v>
      </c>
      <c r="B835" s="242" t="s">
        <v>2116</v>
      </c>
      <c r="C835" s="242" t="s">
        <v>1191</v>
      </c>
      <c r="D835" s="242" t="s">
        <v>1220</v>
      </c>
      <c r="E835" s="243">
        <v>600000</v>
      </c>
    </row>
    <row r="836" spans="1:5" ht="63.75">
      <c r="A836" s="241" t="s">
        <v>1178</v>
      </c>
      <c r="B836" s="242" t="s">
        <v>1179</v>
      </c>
      <c r="C836" s="242" t="s">
        <v>1166</v>
      </c>
      <c r="D836" s="242" t="s">
        <v>1166</v>
      </c>
      <c r="E836" s="243">
        <v>1030000</v>
      </c>
    </row>
    <row r="837" spans="1:5" ht="25.5">
      <c r="A837" s="241" t="s">
        <v>1314</v>
      </c>
      <c r="B837" s="242" t="s">
        <v>1179</v>
      </c>
      <c r="C837" s="242" t="s">
        <v>1315</v>
      </c>
      <c r="D837" s="242" t="s">
        <v>1166</v>
      </c>
      <c r="E837" s="243">
        <v>1030000</v>
      </c>
    </row>
    <row r="838" spans="1:5">
      <c r="A838" s="241" t="s">
        <v>1190</v>
      </c>
      <c r="B838" s="242" t="s">
        <v>1179</v>
      </c>
      <c r="C838" s="242" t="s">
        <v>1191</v>
      </c>
      <c r="D838" s="242" t="s">
        <v>1166</v>
      </c>
      <c r="E838" s="243">
        <v>1030000</v>
      </c>
    </row>
    <row r="839" spans="1:5">
      <c r="A839" s="241" t="s">
        <v>246</v>
      </c>
      <c r="B839" s="242" t="s">
        <v>1179</v>
      </c>
      <c r="C839" s="242" t="s">
        <v>1191</v>
      </c>
      <c r="D839" s="242" t="s">
        <v>1136</v>
      </c>
      <c r="E839" s="243">
        <v>1030000</v>
      </c>
    </row>
    <row r="840" spans="1:5">
      <c r="A840" s="241" t="s">
        <v>1219</v>
      </c>
      <c r="B840" s="242" t="s">
        <v>1179</v>
      </c>
      <c r="C840" s="242" t="s">
        <v>1191</v>
      </c>
      <c r="D840" s="242" t="s">
        <v>1220</v>
      </c>
      <c r="E840" s="243">
        <v>1030000</v>
      </c>
    </row>
    <row r="841" spans="1:5" ht="25.5">
      <c r="A841" s="241" t="s">
        <v>474</v>
      </c>
      <c r="B841" s="242" t="s">
        <v>986</v>
      </c>
      <c r="C841" s="242" t="s">
        <v>1166</v>
      </c>
      <c r="D841" s="242" t="s">
        <v>1166</v>
      </c>
      <c r="E841" s="243">
        <v>50000</v>
      </c>
    </row>
    <row r="842" spans="1:5" ht="76.5">
      <c r="A842" s="241" t="s">
        <v>501</v>
      </c>
      <c r="B842" s="242" t="s">
        <v>687</v>
      </c>
      <c r="C842" s="242" t="s">
        <v>1166</v>
      </c>
      <c r="D842" s="242" t="s">
        <v>1166</v>
      </c>
      <c r="E842" s="243">
        <v>50000</v>
      </c>
    </row>
    <row r="843" spans="1:5" ht="25.5">
      <c r="A843" s="241" t="s">
        <v>1314</v>
      </c>
      <c r="B843" s="242" t="s">
        <v>687</v>
      </c>
      <c r="C843" s="242" t="s">
        <v>1315</v>
      </c>
      <c r="D843" s="242" t="s">
        <v>1166</v>
      </c>
      <c r="E843" s="243">
        <v>50000</v>
      </c>
    </row>
    <row r="844" spans="1:5">
      <c r="A844" s="241" t="s">
        <v>1190</v>
      </c>
      <c r="B844" s="242" t="s">
        <v>687</v>
      </c>
      <c r="C844" s="242" t="s">
        <v>1191</v>
      </c>
      <c r="D844" s="242" t="s">
        <v>1166</v>
      </c>
      <c r="E844" s="243">
        <v>50000</v>
      </c>
    </row>
    <row r="845" spans="1:5">
      <c r="A845" s="241" t="s">
        <v>246</v>
      </c>
      <c r="B845" s="242" t="s">
        <v>687</v>
      </c>
      <c r="C845" s="242" t="s">
        <v>1191</v>
      </c>
      <c r="D845" s="242" t="s">
        <v>1136</v>
      </c>
      <c r="E845" s="243">
        <v>50000</v>
      </c>
    </row>
    <row r="846" spans="1:5">
      <c r="A846" s="241" t="s">
        <v>209</v>
      </c>
      <c r="B846" s="242" t="s">
        <v>687</v>
      </c>
      <c r="C846" s="242" t="s">
        <v>1191</v>
      </c>
      <c r="D846" s="242" t="s">
        <v>378</v>
      </c>
      <c r="E846" s="243">
        <v>50000</v>
      </c>
    </row>
    <row r="847" spans="1:5" ht="38.25">
      <c r="A847" s="241" t="s">
        <v>1230</v>
      </c>
      <c r="B847" s="242" t="s">
        <v>987</v>
      </c>
      <c r="C847" s="242" t="s">
        <v>1166</v>
      </c>
      <c r="D847" s="242" t="s">
        <v>1166</v>
      </c>
      <c r="E847" s="243">
        <v>2521800</v>
      </c>
    </row>
    <row r="848" spans="1:5" ht="25.5">
      <c r="A848" s="241" t="s">
        <v>477</v>
      </c>
      <c r="B848" s="242" t="s">
        <v>988</v>
      </c>
      <c r="C848" s="242" t="s">
        <v>1166</v>
      </c>
      <c r="D848" s="242" t="s">
        <v>1166</v>
      </c>
      <c r="E848" s="243">
        <v>2510800</v>
      </c>
    </row>
    <row r="849" spans="1:5" ht="89.25">
      <c r="A849" s="241" t="s">
        <v>1300</v>
      </c>
      <c r="B849" s="242" t="s">
        <v>669</v>
      </c>
      <c r="C849" s="242" t="s">
        <v>1166</v>
      </c>
      <c r="D849" s="242" t="s">
        <v>1166</v>
      </c>
      <c r="E849" s="243">
        <v>15000</v>
      </c>
    </row>
    <row r="850" spans="1:5" ht="25.5">
      <c r="A850" s="241" t="s">
        <v>1306</v>
      </c>
      <c r="B850" s="242" t="s">
        <v>669</v>
      </c>
      <c r="C850" s="242" t="s">
        <v>1307</v>
      </c>
      <c r="D850" s="242" t="s">
        <v>1166</v>
      </c>
      <c r="E850" s="243">
        <v>15000</v>
      </c>
    </row>
    <row r="851" spans="1:5" ht="25.5">
      <c r="A851" s="241" t="s">
        <v>1188</v>
      </c>
      <c r="B851" s="242" t="s">
        <v>669</v>
      </c>
      <c r="C851" s="242" t="s">
        <v>1189</v>
      </c>
      <c r="D851" s="242" t="s">
        <v>1166</v>
      </c>
      <c r="E851" s="243">
        <v>15000</v>
      </c>
    </row>
    <row r="852" spans="1:5">
      <c r="A852" s="241" t="s">
        <v>182</v>
      </c>
      <c r="B852" s="242" t="s">
        <v>669</v>
      </c>
      <c r="C852" s="242" t="s">
        <v>1189</v>
      </c>
      <c r="D852" s="242" t="s">
        <v>1132</v>
      </c>
      <c r="E852" s="243">
        <v>15000</v>
      </c>
    </row>
    <row r="853" spans="1:5">
      <c r="A853" s="241" t="s">
        <v>144</v>
      </c>
      <c r="B853" s="242" t="s">
        <v>669</v>
      </c>
      <c r="C853" s="242" t="s">
        <v>1189</v>
      </c>
      <c r="D853" s="242" t="s">
        <v>357</v>
      </c>
      <c r="E853" s="243">
        <v>15000</v>
      </c>
    </row>
    <row r="854" spans="1:5" ht="102">
      <c r="A854" s="241" t="s">
        <v>1482</v>
      </c>
      <c r="B854" s="242" t="s">
        <v>1328</v>
      </c>
      <c r="C854" s="242" t="s">
        <v>1166</v>
      </c>
      <c r="D854" s="242" t="s">
        <v>1166</v>
      </c>
      <c r="E854" s="243">
        <v>1841958</v>
      </c>
    </row>
    <row r="855" spans="1:5">
      <c r="A855" s="241" t="s">
        <v>1308</v>
      </c>
      <c r="B855" s="242" t="s">
        <v>1328</v>
      </c>
      <c r="C855" s="242" t="s">
        <v>1309</v>
      </c>
      <c r="D855" s="242" t="s">
        <v>1166</v>
      </c>
      <c r="E855" s="243">
        <v>1841958</v>
      </c>
    </row>
    <row r="856" spans="1:5" ht="38.25">
      <c r="A856" s="241" t="s">
        <v>1198</v>
      </c>
      <c r="B856" s="242" t="s">
        <v>1328</v>
      </c>
      <c r="C856" s="242" t="s">
        <v>351</v>
      </c>
      <c r="D856" s="242" t="s">
        <v>1166</v>
      </c>
      <c r="E856" s="243">
        <v>1841958</v>
      </c>
    </row>
    <row r="857" spans="1:5">
      <c r="A857" s="241" t="s">
        <v>182</v>
      </c>
      <c r="B857" s="242" t="s">
        <v>1328</v>
      </c>
      <c r="C857" s="242" t="s">
        <v>351</v>
      </c>
      <c r="D857" s="242" t="s">
        <v>1132</v>
      </c>
      <c r="E857" s="243">
        <v>1841958</v>
      </c>
    </row>
    <row r="858" spans="1:5">
      <c r="A858" s="241" t="s">
        <v>144</v>
      </c>
      <c r="B858" s="242" t="s">
        <v>1328</v>
      </c>
      <c r="C858" s="242" t="s">
        <v>351</v>
      </c>
      <c r="D858" s="242" t="s">
        <v>357</v>
      </c>
      <c r="E858" s="243">
        <v>1841958</v>
      </c>
    </row>
    <row r="859" spans="1:5" ht="89.25">
      <c r="A859" s="241" t="s">
        <v>1940</v>
      </c>
      <c r="B859" s="242" t="s">
        <v>1941</v>
      </c>
      <c r="C859" s="242" t="s">
        <v>1166</v>
      </c>
      <c r="D859" s="242" t="s">
        <v>1166</v>
      </c>
      <c r="E859" s="243">
        <v>653842</v>
      </c>
    </row>
    <row r="860" spans="1:5">
      <c r="A860" s="241" t="s">
        <v>1308</v>
      </c>
      <c r="B860" s="242" t="s">
        <v>1941</v>
      </c>
      <c r="C860" s="242" t="s">
        <v>1309</v>
      </c>
      <c r="D860" s="242" t="s">
        <v>1166</v>
      </c>
      <c r="E860" s="243">
        <v>653842</v>
      </c>
    </row>
    <row r="861" spans="1:5" ht="38.25">
      <c r="A861" s="241" t="s">
        <v>1198</v>
      </c>
      <c r="B861" s="242" t="s">
        <v>1941</v>
      </c>
      <c r="C861" s="242" t="s">
        <v>351</v>
      </c>
      <c r="D861" s="242" t="s">
        <v>1166</v>
      </c>
      <c r="E861" s="243">
        <v>653842</v>
      </c>
    </row>
    <row r="862" spans="1:5">
      <c r="A862" s="241" t="s">
        <v>182</v>
      </c>
      <c r="B862" s="242" t="s">
        <v>1941</v>
      </c>
      <c r="C862" s="242" t="s">
        <v>351</v>
      </c>
      <c r="D862" s="242" t="s">
        <v>1132</v>
      </c>
      <c r="E862" s="243">
        <v>653842</v>
      </c>
    </row>
    <row r="863" spans="1:5">
      <c r="A863" s="241" t="s">
        <v>144</v>
      </c>
      <c r="B863" s="242" t="s">
        <v>1941</v>
      </c>
      <c r="C863" s="242" t="s">
        <v>351</v>
      </c>
      <c r="D863" s="242" t="s">
        <v>357</v>
      </c>
      <c r="E863" s="243">
        <v>653842</v>
      </c>
    </row>
    <row r="864" spans="1:5" ht="25.5">
      <c r="A864" s="241" t="s">
        <v>444</v>
      </c>
      <c r="B864" s="242" t="s">
        <v>1301</v>
      </c>
      <c r="C864" s="242" t="s">
        <v>1166</v>
      </c>
      <c r="D864" s="242" t="s">
        <v>1166</v>
      </c>
      <c r="E864" s="243">
        <v>11000</v>
      </c>
    </row>
    <row r="865" spans="1:5" ht="89.25">
      <c r="A865" s="241" t="s">
        <v>1302</v>
      </c>
      <c r="B865" s="242" t="s">
        <v>1303</v>
      </c>
      <c r="C865" s="242" t="s">
        <v>1166</v>
      </c>
      <c r="D865" s="242" t="s">
        <v>1166</v>
      </c>
      <c r="E865" s="243">
        <v>11000</v>
      </c>
    </row>
    <row r="866" spans="1:5" ht="25.5">
      <c r="A866" s="241" t="s">
        <v>1306</v>
      </c>
      <c r="B866" s="242" t="s">
        <v>1303</v>
      </c>
      <c r="C866" s="242" t="s">
        <v>1307</v>
      </c>
      <c r="D866" s="242" t="s">
        <v>1166</v>
      </c>
      <c r="E866" s="243">
        <v>11000</v>
      </c>
    </row>
    <row r="867" spans="1:5" ht="25.5">
      <c r="A867" s="241" t="s">
        <v>1188</v>
      </c>
      <c r="B867" s="242" t="s">
        <v>1303</v>
      </c>
      <c r="C867" s="242" t="s">
        <v>1189</v>
      </c>
      <c r="D867" s="242" t="s">
        <v>1166</v>
      </c>
      <c r="E867" s="243">
        <v>11000</v>
      </c>
    </row>
    <row r="868" spans="1:5">
      <c r="A868" s="241" t="s">
        <v>182</v>
      </c>
      <c r="B868" s="242" t="s">
        <v>1303</v>
      </c>
      <c r="C868" s="242" t="s">
        <v>1189</v>
      </c>
      <c r="D868" s="242" t="s">
        <v>1132</v>
      </c>
      <c r="E868" s="243">
        <v>11000</v>
      </c>
    </row>
    <row r="869" spans="1:5">
      <c r="A869" s="241" t="s">
        <v>144</v>
      </c>
      <c r="B869" s="242" t="s">
        <v>1303</v>
      </c>
      <c r="C869" s="242" t="s">
        <v>1189</v>
      </c>
      <c r="D869" s="242" t="s">
        <v>357</v>
      </c>
      <c r="E869" s="243">
        <v>11000</v>
      </c>
    </row>
    <row r="870" spans="1:5" ht="25.5">
      <c r="A870" s="241" t="s">
        <v>480</v>
      </c>
      <c r="B870" s="242" t="s">
        <v>989</v>
      </c>
      <c r="C870" s="242" t="s">
        <v>1166</v>
      </c>
      <c r="D870" s="242" t="s">
        <v>1166</v>
      </c>
      <c r="E870" s="243">
        <v>119538098</v>
      </c>
    </row>
    <row r="871" spans="1:5">
      <c r="A871" s="241" t="s">
        <v>481</v>
      </c>
      <c r="B871" s="242" t="s">
        <v>990</v>
      </c>
      <c r="C871" s="242" t="s">
        <v>1166</v>
      </c>
      <c r="D871" s="242" t="s">
        <v>1166</v>
      </c>
      <c r="E871" s="243">
        <v>29940600</v>
      </c>
    </row>
    <row r="872" spans="1:5" ht="38.25">
      <c r="A872" s="241" t="s">
        <v>356</v>
      </c>
      <c r="B872" s="242" t="s">
        <v>668</v>
      </c>
      <c r="C872" s="242" t="s">
        <v>1166</v>
      </c>
      <c r="D872" s="242" t="s">
        <v>1166</v>
      </c>
      <c r="E872" s="243">
        <v>500100</v>
      </c>
    </row>
    <row r="873" spans="1:5" ht="25.5">
      <c r="A873" s="241" t="s">
        <v>1306</v>
      </c>
      <c r="B873" s="242" t="s">
        <v>668</v>
      </c>
      <c r="C873" s="242" t="s">
        <v>1307</v>
      </c>
      <c r="D873" s="242" t="s">
        <v>1166</v>
      </c>
      <c r="E873" s="243">
        <v>500100</v>
      </c>
    </row>
    <row r="874" spans="1:5" ht="25.5">
      <c r="A874" s="241" t="s">
        <v>1188</v>
      </c>
      <c r="B874" s="242" t="s">
        <v>668</v>
      </c>
      <c r="C874" s="242" t="s">
        <v>1189</v>
      </c>
      <c r="D874" s="242" t="s">
        <v>1166</v>
      </c>
      <c r="E874" s="243">
        <v>500100</v>
      </c>
    </row>
    <row r="875" spans="1:5">
      <c r="A875" s="241" t="s">
        <v>182</v>
      </c>
      <c r="B875" s="242" t="s">
        <v>668</v>
      </c>
      <c r="C875" s="242" t="s">
        <v>1189</v>
      </c>
      <c r="D875" s="242" t="s">
        <v>1132</v>
      </c>
      <c r="E875" s="243">
        <v>500100</v>
      </c>
    </row>
    <row r="876" spans="1:5">
      <c r="A876" s="241" t="s">
        <v>250</v>
      </c>
      <c r="B876" s="242" t="s">
        <v>668</v>
      </c>
      <c r="C876" s="242" t="s">
        <v>1189</v>
      </c>
      <c r="D876" s="242" t="s">
        <v>355</v>
      </c>
      <c r="E876" s="243">
        <v>500100</v>
      </c>
    </row>
    <row r="877" spans="1:5" ht="89.25">
      <c r="A877" s="241" t="s">
        <v>1924</v>
      </c>
      <c r="B877" s="242" t="s">
        <v>1774</v>
      </c>
      <c r="C877" s="242" t="s">
        <v>1166</v>
      </c>
      <c r="D877" s="242" t="s">
        <v>1166</v>
      </c>
      <c r="E877" s="243">
        <v>29440500</v>
      </c>
    </row>
    <row r="878" spans="1:5">
      <c r="A878" s="241" t="s">
        <v>1316</v>
      </c>
      <c r="B878" s="242" t="s">
        <v>1774</v>
      </c>
      <c r="C878" s="242" t="s">
        <v>1317</v>
      </c>
      <c r="D878" s="242" t="s">
        <v>1166</v>
      </c>
      <c r="E878" s="243">
        <v>29440500</v>
      </c>
    </row>
    <row r="879" spans="1:5">
      <c r="A879" s="241" t="s">
        <v>68</v>
      </c>
      <c r="B879" s="242" t="s">
        <v>1774</v>
      </c>
      <c r="C879" s="242" t="s">
        <v>427</v>
      </c>
      <c r="D879" s="242" t="s">
        <v>1166</v>
      </c>
      <c r="E879" s="243">
        <v>29440500</v>
      </c>
    </row>
    <row r="880" spans="1:5">
      <c r="A880" s="241" t="s">
        <v>182</v>
      </c>
      <c r="B880" s="242" t="s">
        <v>1774</v>
      </c>
      <c r="C880" s="242" t="s">
        <v>427</v>
      </c>
      <c r="D880" s="242" t="s">
        <v>1132</v>
      </c>
      <c r="E880" s="243">
        <v>29440500</v>
      </c>
    </row>
    <row r="881" spans="1:5">
      <c r="A881" s="241" t="s">
        <v>250</v>
      </c>
      <c r="B881" s="242" t="s">
        <v>1774</v>
      </c>
      <c r="C881" s="242" t="s">
        <v>427</v>
      </c>
      <c r="D881" s="242" t="s">
        <v>355</v>
      </c>
      <c r="E881" s="243">
        <v>29440500</v>
      </c>
    </row>
    <row r="882" spans="1:5" ht="25.5">
      <c r="A882" s="241" t="s">
        <v>483</v>
      </c>
      <c r="B882" s="242" t="s">
        <v>991</v>
      </c>
      <c r="C882" s="242" t="s">
        <v>1166</v>
      </c>
      <c r="D882" s="242" t="s">
        <v>1166</v>
      </c>
      <c r="E882" s="243">
        <v>89516164</v>
      </c>
    </row>
    <row r="883" spans="1:5" ht="76.5">
      <c r="A883" s="241" t="s">
        <v>2113</v>
      </c>
      <c r="B883" s="242" t="s">
        <v>2114</v>
      </c>
      <c r="C883" s="242" t="s">
        <v>1166</v>
      </c>
      <c r="D883" s="242" t="s">
        <v>1166</v>
      </c>
      <c r="E883" s="243">
        <v>1971164</v>
      </c>
    </row>
    <row r="884" spans="1:5">
      <c r="A884" s="241" t="s">
        <v>1308</v>
      </c>
      <c r="B884" s="242" t="s">
        <v>2114</v>
      </c>
      <c r="C884" s="242" t="s">
        <v>1309</v>
      </c>
      <c r="D884" s="242" t="s">
        <v>1166</v>
      </c>
      <c r="E884" s="243">
        <v>1971164</v>
      </c>
    </row>
    <row r="885" spans="1:5" ht="38.25">
      <c r="A885" s="241" t="s">
        <v>1198</v>
      </c>
      <c r="B885" s="242" t="s">
        <v>2114</v>
      </c>
      <c r="C885" s="242" t="s">
        <v>351</v>
      </c>
      <c r="D885" s="242" t="s">
        <v>1166</v>
      </c>
      <c r="E885" s="243">
        <v>1971164</v>
      </c>
    </row>
    <row r="886" spans="1:5">
      <c r="A886" s="241" t="s">
        <v>182</v>
      </c>
      <c r="B886" s="242" t="s">
        <v>2114</v>
      </c>
      <c r="C886" s="242" t="s">
        <v>351</v>
      </c>
      <c r="D886" s="242" t="s">
        <v>1132</v>
      </c>
      <c r="E886" s="243">
        <v>1971164</v>
      </c>
    </row>
    <row r="887" spans="1:5">
      <c r="A887" s="241" t="s">
        <v>184</v>
      </c>
      <c r="B887" s="242" t="s">
        <v>2114</v>
      </c>
      <c r="C887" s="242" t="s">
        <v>351</v>
      </c>
      <c r="D887" s="242" t="s">
        <v>353</v>
      </c>
      <c r="E887" s="243">
        <v>1971164</v>
      </c>
    </row>
    <row r="888" spans="1:5" ht="51">
      <c r="A888" s="241" t="s">
        <v>1764</v>
      </c>
      <c r="B888" s="242" t="s">
        <v>1765</v>
      </c>
      <c r="C888" s="242" t="s">
        <v>1166</v>
      </c>
      <c r="D888" s="242" t="s">
        <v>1166</v>
      </c>
      <c r="E888" s="243">
        <v>5450710</v>
      </c>
    </row>
    <row r="889" spans="1:5">
      <c r="A889" s="241" t="s">
        <v>1308</v>
      </c>
      <c r="B889" s="242" t="s">
        <v>1765</v>
      </c>
      <c r="C889" s="242" t="s">
        <v>1309</v>
      </c>
      <c r="D889" s="242" t="s">
        <v>1166</v>
      </c>
      <c r="E889" s="243">
        <v>5450710</v>
      </c>
    </row>
    <row r="890" spans="1:5" ht="38.25">
      <c r="A890" s="241" t="s">
        <v>1198</v>
      </c>
      <c r="B890" s="242" t="s">
        <v>1765</v>
      </c>
      <c r="C890" s="242" t="s">
        <v>351</v>
      </c>
      <c r="D890" s="242" t="s">
        <v>1166</v>
      </c>
      <c r="E890" s="243">
        <v>5450710</v>
      </c>
    </row>
    <row r="891" spans="1:5">
      <c r="A891" s="241" t="s">
        <v>182</v>
      </c>
      <c r="B891" s="242" t="s">
        <v>1765</v>
      </c>
      <c r="C891" s="242" t="s">
        <v>351</v>
      </c>
      <c r="D891" s="242" t="s">
        <v>1132</v>
      </c>
      <c r="E891" s="243">
        <v>5450710</v>
      </c>
    </row>
    <row r="892" spans="1:5">
      <c r="A892" s="241" t="s">
        <v>184</v>
      </c>
      <c r="B892" s="242" t="s">
        <v>1765</v>
      </c>
      <c r="C892" s="242" t="s">
        <v>351</v>
      </c>
      <c r="D892" s="242" t="s">
        <v>353</v>
      </c>
      <c r="E892" s="243">
        <v>5450710</v>
      </c>
    </row>
    <row r="893" spans="1:5" ht="51">
      <c r="A893" s="241" t="s">
        <v>354</v>
      </c>
      <c r="B893" s="242" t="s">
        <v>667</v>
      </c>
      <c r="C893" s="242" t="s">
        <v>1166</v>
      </c>
      <c r="D893" s="242" t="s">
        <v>1166</v>
      </c>
      <c r="E893" s="243">
        <v>82094290</v>
      </c>
    </row>
    <row r="894" spans="1:5">
      <c r="A894" s="241" t="s">
        <v>1308</v>
      </c>
      <c r="B894" s="242" t="s">
        <v>667</v>
      </c>
      <c r="C894" s="242" t="s">
        <v>1309</v>
      </c>
      <c r="D894" s="242" t="s">
        <v>1166</v>
      </c>
      <c r="E894" s="243">
        <v>82094290</v>
      </c>
    </row>
    <row r="895" spans="1:5" ht="38.25">
      <c r="A895" s="241" t="s">
        <v>1198</v>
      </c>
      <c r="B895" s="242" t="s">
        <v>667</v>
      </c>
      <c r="C895" s="242" t="s">
        <v>351</v>
      </c>
      <c r="D895" s="242" t="s">
        <v>1166</v>
      </c>
      <c r="E895" s="243">
        <v>82094290</v>
      </c>
    </row>
    <row r="896" spans="1:5">
      <c r="A896" s="241" t="s">
        <v>182</v>
      </c>
      <c r="B896" s="242" t="s">
        <v>667</v>
      </c>
      <c r="C896" s="242" t="s">
        <v>351</v>
      </c>
      <c r="D896" s="242" t="s">
        <v>1132</v>
      </c>
      <c r="E896" s="243">
        <v>82094290</v>
      </c>
    </row>
    <row r="897" spans="1:5">
      <c r="A897" s="241" t="s">
        <v>184</v>
      </c>
      <c r="B897" s="242" t="s">
        <v>667</v>
      </c>
      <c r="C897" s="242" t="s">
        <v>351</v>
      </c>
      <c r="D897" s="242" t="s">
        <v>353</v>
      </c>
      <c r="E897" s="243">
        <v>82094290</v>
      </c>
    </row>
    <row r="898" spans="1:5" ht="25.5">
      <c r="A898" s="241" t="s">
        <v>485</v>
      </c>
      <c r="B898" s="242" t="s">
        <v>992</v>
      </c>
      <c r="C898" s="242" t="s">
        <v>1166</v>
      </c>
      <c r="D898" s="242" t="s">
        <v>1166</v>
      </c>
      <c r="E898" s="243">
        <v>81334</v>
      </c>
    </row>
    <row r="899" spans="1:5" ht="51">
      <c r="A899" s="241" t="s">
        <v>404</v>
      </c>
      <c r="B899" s="242" t="s">
        <v>1676</v>
      </c>
      <c r="C899" s="242" t="s">
        <v>1166</v>
      </c>
      <c r="D899" s="242" t="s">
        <v>1166</v>
      </c>
      <c r="E899" s="243">
        <v>80000</v>
      </c>
    </row>
    <row r="900" spans="1:5" ht="25.5">
      <c r="A900" s="241" t="s">
        <v>1314</v>
      </c>
      <c r="B900" s="242" t="s">
        <v>1676</v>
      </c>
      <c r="C900" s="242" t="s">
        <v>1315</v>
      </c>
      <c r="D900" s="242" t="s">
        <v>1166</v>
      </c>
      <c r="E900" s="243">
        <v>80000</v>
      </c>
    </row>
    <row r="901" spans="1:5">
      <c r="A901" s="241" t="s">
        <v>1190</v>
      </c>
      <c r="B901" s="242" t="s">
        <v>1676</v>
      </c>
      <c r="C901" s="242" t="s">
        <v>1191</v>
      </c>
      <c r="D901" s="242" t="s">
        <v>1166</v>
      </c>
      <c r="E901" s="243">
        <v>80000</v>
      </c>
    </row>
    <row r="902" spans="1:5">
      <c r="A902" s="241" t="s">
        <v>139</v>
      </c>
      <c r="B902" s="242" t="s">
        <v>1676</v>
      </c>
      <c r="C902" s="242" t="s">
        <v>1191</v>
      </c>
      <c r="D902" s="242" t="s">
        <v>1134</v>
      </c>
      <c r="E902" s="243">
        <v>80000</v>
      </c>
    </row>
    <row r="903" spans="1:5">
      <c r="A903" s="241" t="s">
        <v>1073</v>
      </c>
      <c r="B903" s="242" t="s">
        <v>1676</v>
      </c>
      <c r="C903" s="242" t="s">
        <v>1191</v>
      </c>
      <c r="D903" s="242" t="s">
        <v>1074</v>
      </c>
      <c r="E903" s="243">
        <v>80000</v>
      </c>
    </row>
    <row r="904" spans="1:5" ht="76.5">
      <c r="A904" s="241" t="s">
        <v>1735</v>
      </c>
      <c r="B904" s="242" t="s">
        <v>1734</v>
      </c>
      <c r="C904" s="242" t="s">
        <v>1166</v>
      </c>
      <c r="D904" s="242" t="s">
        <v>1166</v>
      </c>
      <c r="E904" s="243">
        <v>1334</v>
      </c>
    </row>
    <row r="905" spans="1:5" ht="25.5">
      <c r="A905" s="241" t="s">
        <v>1306</v>
      </c>
      <c r="B905" s="242" t="s">
        <v>1734</v>
      </c>
      <c r="C905" s="242" t="s">
        <v>1307</v>
      </c>
      <c r="D905" s="242" t="s">
        <v>1166</v>
      </c>
      <c r="E905" s="243">
        <v>1334</v>
      </c>
    </row>
    <row r="906" spans="1:5" ht="25.5">
      <c r="A906" s="241" t="s">
        <v>1188</v>
      </c>
      <c r="B906" s="242" t="s">
        <v>1734</v>
      </c>
      <c r="C906" s="242" t="s">
        <v>1189</v>
      </c>
      <c r="D906" s="242" t="s">
        <v>1166</v>
      </c>
      <c r="E906" s="243">
        <v>1334</v>
      </c>
    </row>
    <row r="907" spans="1:5">
      <c r="A907" s="241" t="s">
        <v>139</v>
      </c>
      <c r="B907" s="242" t="s">
        <v>1734</v>
      </c>
      <c r="C907" s="242" t="s">
        <v>1189</v>
      </c>
      <c r="D907" s="242" t="s">
        <v>1134</v>
      </c>
      <c r="E907" s="243">
        <v>1334</v>
      </c>
    </row>
    <row r="908" spans="1:5">
      <c r="A908" s="241" t="s">
        <v>152</v>
      </c>
      <c r="B908" s="242" t="s">
        <v>1734</v>
      </c>
      <c r="C908" s="242" t="s">
        <v>1189</v>
      </c>
      <c r="D908" s="242" t="s">
        <v>392</v>
      </c>
      <c r="E908" s="243">
        <v>1334</v>
      </c>
    </row>
    <row r="909" spans="1:5" ht="25.5">
      <c r="A909" s="241" t="s">
        <v>593</v>
      </c>
      <c r="B909" s="242" t="s">
        <v>993</v>
      </c>
      <c r="C909" s="242" t="s">
        <v>1166</v>
      </c>
      <c r="D909" s="242" t="s">
        <v>1166</v>
      </c>
      <c r="E909" s="243">
        <v>20631900</v>
      </c>
    </row>
    <row r="910" spans="1:5" ht="25.5">
      <c r="A910" s="241" t="s">
        <v>1987</v>
      </c>
      <c r="B910" s="242" t="s">
        <v>1988</v>
      </c>
      <c r="C910" s="242" t="s">
        <v>1166</v>
      </c>
      <c r="D910" s="242" t="s">
        <v>1166</v>
      </c>
      <c r="E910" s="243">
        <v>500000</v>
      </c>
    </row>
    <row r="911" spans="1:5" ht="63.75">
      <c r="A911" s="241" t="s">
        <v>1989</v>
      </c>
      <c r="B911" s="242" t="s">
        <v>1990</v>
      </c>
      <c r="C911" s="242" t="s">
        <v>1166</v>
      </c>
      <c r="D911" s="242" t="s">
        <v>1166</v>
      </c>
      <c r="E911" s="243">
        <v>500000</v>
      </c>
    </row>
    <row r="912" spans="1:5" ht="25.5">
      <c r="A912" s="241" t="s">
        <v>1306</v>
      </c>
      <c r="B912" s="242" t="s">
        <v>1990</v>
      </c>
      <c r="C912" s="242" t="s">
        <v>1307</v>
      </c>
      <c r="D912" s="242" t="s">
        <v>1166</v>
      </c>
      <c r="E912" s="243">
        <v>500000</v>
      </c>
    </row>
    <row r="913" spans="1:5" ht="25.5">
      <c r="A913" s="241" t="s">
        <v>1188</v>
      </c>
      <c r="B913" s="242" t="s">
        <v>1990</v>
      </c>
      <c r="C913" s="242" t="s">
        <v>1189</v>
      </c>
      <c r="D913" s="242" t="s">
        <v>1166</v>
      </c>
      <c r="E913" s="243">
        <v>500000</v>
      </c>
    </row>
    <row r="914" spans="1:5">
      <c r="A914" s="241" t="s">
        <v>182</v>
      </c>
      <c r="B914" s="242" t="s">
        <v>1990</v>
      </c>
      <c r="C914" s="242" t="s">
        <v>1189</v>
      </c>
      <c r="D914" s="242" t="s">
        <v>1132</v>
      </c>
      <c r="E914" s="243">
        <v>500000</v>
      </c>
    </row>
    <row r="915" spans="1:5">
      <c r="A915" s="241" t="s">
        <v>144</v>
      </c>
      <c r="B915" s="242" t="s">
        <v>1990</v>
      </c>
      <c r="C915" s="242" t="s">
        <v>1189</v>
      </c>
      <c r="D915" s="242" t="s">
        <v>357</v>
      </c>
      <c r="E915" s="243">
        <v>500000</v>
      </c>
    </row>
    <row r="916" spans="1:5" ht="25.5">
      <c r="A916" s="241" t="s">
        <v>1991</v>
      </c>
      <c r="B916" s="242" t="s">
        <v>994</v>
      </c>
      <c r="C916" s="242" t="s">
        <v>1166</v>
      </c>
      <c r="D916" s="242" t="s">
        <v>1166</v>
      </c>
      <c r="E916" s="243">
        <v>20131900</v>
      </c>
    </row>
    <row r="917" spans="1:5" ht="153">
      <c r="A917" s="241" t="s">
        <v>1992</v>
      </c>
      <c r="B917" s="242" t="s">
        <v>1993</v>
      </c>
      <c r="C917" s="242" t="s">
        <v>1166</v>
      </c>
      <c r="D917" s="242" t="s">
        <v>1166</v>
      </c>
      <c r="E917" s="243">
        <v>19171900</v>
      </c>
    </row>
    <row r="918" spans="1:5" ht="51">
      <c r="A918" s="241" t="s">
        <v>1305</v>
      </c>
      <c r="B918" s="242" t="s">
        <v>1993</v>
      </c>
      <c r="C918" s="242" t="s">
        <v>271</v>
      </c>
      <c r="D918" s="242" t="s">
        <v>1166</v>
      </c>
      <c r="E918" s="243">
        <v>318200</v>
      </c>
    </row>
    <row r="919" spans="1:5" ht="25.5">
      <c r="A919" s="241" t="s">
        <v>1195</v>
      </c>
      <c r="B919" s="242" t="s">
        <v>1993</v>
      </c>
      <c r="C919" s="242" t="s">
        <v>28</v>
      </c>
      <c r="D919" s="242" t="s">
        <v>1166</v>
      </c>
      <c r="E919" s="243">
        <v>318200</v>
      </c>
    </row>
    <row r="920" spans="1:5">
      <c r="A920" s="241" t="s">
        <v>140</v>
      </c>
      <c r="B920" s="242" t="s">
        <v>1993</v>
      </c>
      <c r="C920" s="242" t="s">
        <v>28</v>
      </c>
      <c r="D920" s="242" t="s">
        <v>1135</v>
      </c>
      <c r="E920" s="243">
        <v>318200</v>
      </c>
    </row>
    <row r="921" spans="1:5">
      <c r="A921" s="241" t="s">
        <v>63</v>
      </c>
      <c r="B921" s="242" t="s">
        <v>1993</v>
      </c>
      <c r="C921" s="242" t="s">
        <v>28</v>
      </c>
      <c r="D921" s="242" t="s">
        <v>391</v>
      </c>
      <c r="E921" s="243">
        <v>318200</v>
      </c>
    </row>
    <row r="922" spans="1:5" ht="25.5">
      <c r="A922" s="241" t="s">
        <v>1306</v>
      </c>
      <c r="B922" s="242" t="s">
        <v>1993</v>
      </c>
      <c r="C922" s="242" t="s">
        <v>1307</v>
      </c>
      <c r="D922" s="242" t="s">
        <v>1166</v>
      </c>
      <c r="E922" s="243">
        <v>9300</v>
      </c>
    </row>
    <row r="923" spans="1:5" ht="25.5">
      <c r="A923" s="241" t="s">
        <v>1188</v>
      </c>
      <c r="B923" s="242" t="s">
        <v>1993</v>
      </c>
      <c r="C923" s="242" t="s">
        <v>1189</v>
      </c>
      <c r="D923" s="242" t="s">
        <v>1166</v>
      </c>
      <c r="E923" s="243">
        <v>9300</v>
      </c>
    </row>
    <row r="924" spans="1:5">
      <c r="A924" s="241" t="s">
        <v>140</v>
      </c>
      <c r="B924" s="242" t="s">
        <v>1993</v>
      </c>
      <c r="C924" s="242" t="s">
        <v>1189</v>
      </c>
      <c r="D924" s="242" t="s">
        <v>1135</v>
      </c>
      <c r="E924" s="243">
        <v>9300</v>
      </c>
    </row>
    <row r="925" spans="1:5">
      <c r="A925" s="241" t="s">
        <v>63</v>
      </c>
      <c r="B925" s="242" t="s">
        <v>1993</v>
      </c>
      <c r="C925" s="242" t="s">
        <v>1189</v>
      </c>
      <c r="D925" s="242" t="s">
        <v>391</v>
      </c>
      <c r="E925" s="243">
        <v>9300</v>
      </c>
    </row>
    <row r="926" spans="1:5" ht="25.5">
      <c r="A926" s="241" t="s">
        <v>1312</v>
      </c>
      <c r="B926" s="242" t="s">
        <v>1993</v>
      </c>
      <c r="C926" s="242" t="s">
        <v>1313</v>
      </c>
      <c r="D926" s="242" t="s">
        <v>1166</v>
      </c>
      <c r="E926" s="243">
        <v>18844400</v>
      </c>
    </row>
    <row r="927" spans="1:5">
      <c r="A927" s="241" t="s">
        <v>1199</v>
      </c>
      <c r="B927" s="242" t="s">
        <v>1993</v>
      </c>
      <c r="C927" s="242" t="s">
        <v>75</v>
      </c>
      <c r="D927" s="242" t="s">
        <v>1166</v>
      </c>
      <c r="E927" s="243">
        <v>18844400</v>
      </c>
    </row>
    <row r="928" spans="1:5">
      <c r="A928" s="241" t="s">
        <v>140</v>
      </c>
      <c r="B928" s="242" t="s">
        <v>1993</v>
      </c>
      <c r="C928" s="242" t="s">
        <v>75</v>
      </c>
      <c r="D928" s="242" t="s">
        <v>1135</v>
      </c>
      <c r="E928" s="243">
        <v>18844400</v>
      </c>
    </row>
    <row r="929" spans="1:5">
      <c r="A929" s="241" t="s">
        <v>98</v>
      </c>
      <c r="B929" s="242" t="s">
        <v>1993</v>
      </c>
      <c r="C929" s="242" t="s">
        <v>75</v>
      </c>
      <c r="D929" s="242" t="s">
        <v>375</v>
      </c>
      <c r="E929" s="243">
        <v>18844400</v>
      </c>
    </row>
    <row r="930" spans="1:5" ht="63.75">
      <c r="A930" s="241" t="s">
        <v>1994</v>
      </c>
      <c r="B930" s="242" t="s">
        <v>733</v>
      </c>
      <c r="C930" s="242" t="s">
        <v>1166</v>
      </c>
      <c r="D930" s="242" t="s">
        <v>1166</v>
      </c>
      <c r="E930" s="243">
        <v>960000</v>
      </c>
    </row>
    <row r="931" spans="1:5">
      <c r="A931" s="241" t="s">
        <v>1310</v>
      </c>
      <c r="B931" s="242" t="s">
        <v>733</v>
      </c>
      <c r="C931" s="242" t="s">
        <v>1311</v>
      </c>
      <c r="D931" s="242" t="s">
        <v>1166</v>
      </c>
      <c r="E931" s="243">
        <v>960000</v>
      </c>
    </row>
    <row r="932" spans="1:5">
      <c r="A932" s="241" t="s">
        <v>528</v>
      </c>
      <c r="B932" s="242" t="s">
        <v>733</v>
      </c>
      <c r="C932" s="242" t="s">
        <v>529</v>
      </c>
      <c r="D932" s="242" t="s">
        <v>1166</v>
      </c>
      <c r="E932" s="243">
        <v>960000</v>
      </c>
    </row>
    <row r="933" spans="1:5">
      <c r="A933" s="241" t="s">
        <v>237</v>
      </c>
      <c r="B933" s="242" t="s">
        <v>733</v>
      </c>
      <c r="C933" s="242" t="s">
        <v>529</v>
      </c>
      <c r="D933" s="242" t="s">
        <v>1133</v>
      </c>
      <c r="E933" s="243">
        <v>960000</v>
      </c>
    </row>
    <row r="934" spans="1:5">
      <c r="A934" s="241" t="s">
        <v>3</v>
      </c>
      <c r="B934" s="242" t="s">
        <v>733</v>
      </c>
      <c r="C934" s="242" t="s">
        <v>529</v>
      </c>
      <c r="D934" s="242" t="s">
        <v>383</v>
      </c>
      <c r="E934" s="243">
        <v>960000</v>
      </c>
    </row>
    <row r="935" spans="1:5" ht="25.5">
      <c r="A935" s="241" t="s">
        <v>1350</v>
      </c>
      <c r="B935" s="242" t="s">
        <v>995</v>
      </c>
      <c r="C935" s="242" t="s">
        <v>1166</v>
      </c>
      <c r="D935" s="242" t="s">
        <v>1166</v>
      </c>
      <c r="E935" s="243">
        <v>205272224</v>
      </c>
    </row>
    <row r="936" spans="1:5" ht="51">
      <c r="A936" s="241" t="s">
        <v>1353</v>
      </c>
      <c r="B936" s="242" t="s">
        <v>996</v>
      </c>
      <c r="C936" s="242" t="s">
        <v>1166</v>
      </c>
      <c r="D936" s="242" t="s">
        <v>1166</v>
      </c>
      <c r="E936" s="243">
        <v>182118400</v>
      </c>
    </row>
    <row r="937" spans="1:5" ht="89.25">
      <c r="A937" s="241" t="s">
        <v>1870</v>
      </c>
      <c r="B937" s="242" t="s">
        <v>793</v>
      </c>
      <c r="C937" s="242" t="s">
        <v>1166</v>
      </c>
      <c r="D937" s="242" t="s">
        <v>1166</v>
      </c>
      <c r="E937" s="243">
        <v>6537700</v>
      </c>
    </row>
    <row r="938" spans="1:5">
      <c r="A938" s="241" t="s">
        <v>1316</v>
      </c>
      <c r="B938" s="242" t="s">
        <v>793</v>
      </c>
      <c r="C938" s="242" t="s">
        <v>1317</v>
      </c>
      <c r="D938" s="242" t="s">
        <v>1166</v>
      </c>
      <c r="E938" s="243">
        <v>6537700</v>
      </c>
    </row>
    <row r="939" spans="1:5">
      <c r="A939" s="241" t="s">
        <v>431</v>
      </c>
      <c r="B939" s="242" t="s">
        <v>793</v>
      </c>
      <c r="C939" s="242" t="s">
        <v>432</v>
      </c>
      <c r="D939" s="242" t="s">
        <v>1166</v>
      </c>
      <c r="E939" s="243">
        <v>6537700</v>
      </c>
    </row>
    <row r="940" spans="1:5">
      <c r="A940" s="241" t="s">
        <v>186</v>
      </c>
      <c r="B940" s="242" t="s">
        <v>793</v>
      </c>
      <c r="C940" s="242" t="s">
        <v>432</v>
      </c>
      <c r="D940" s="242" t="s">
        <v>1146</v>
      </c>
      <c r="E940" s="243">
        <v>6537700</v>
      </c>
    </row>
    <row r="941" spans="1:5">
      <c r="A941" s="241" t="s">
        <v>187</v>
      </c>
      <c r="B941" s="242" t="s">
        <v>793</v>
      </c>
      <c r="C941" s="242" t="s">
        <v>432</v>
      </c>
      <c r="D941" s="242" t="s">
        <v>430</v>
      </c>
      <c r="E941" s="243">
        <v>6537700</v>
      </c>
    </row>
    <row r="942" spans="1:5" ht="114.75">
      <c r="A942" s="241" t="s">
        <v>1453</v>
      </c>
      <c r="B942" s="242" t="s">
        <v>791</v>
      </c>
      <c r="C942" s="242" t="s">
        <v>1166</v>
      </c>
      <c r="D942" s="242" t="s">
        <v>1166</v>
      </c>
      <c r="E942" s="243">
        <v>324900</v>
      </c>
    </row>
    <row r="943" spans="1:5">
      <c r="A943" s="241" t="s">
        <v>1316</v>
      </c>
      <c r="B943" s="242" t="s">
        <v>791</v>
      </c>
      <c r="C943" s="242" t="s">
        <v>1317</v>
      </c>
      <c r="D943" s="242" t="s">
        <v>1166</v>
      </c>
      <c r="E943" s="243">
        <v>324900</v>
      </c>
    </row>
    <row r="944" spans="1:5">
      <c r="A944" s="241" t="s">
        <v>431</v>
      </c>
      <c r="B944" s="242" t="s">
        <v>791</v>
      </c>
      <c r="C944" s="242" t="s">
        <v>432</v>
      </c>
      <c r="D944" s="242" t="s">
        <v>1166</v>
      </c>
      <c r="E944" s="243">
        <v>324900</v>
      </c>
    </row>
    <row r="945" spans="1:5">
      <c r="A945" s="241" t="s">
        <v>232</v>
      </c>
      <c r="B945" s="242" t="s">
        <v>791</v>
      </c>
      <c r="C945" s="242" t="s">
        <v>432</v>
      </c>
      <c r="D945" s="242" t="s">
        <v>1127</v>
      </c>
      <c r="E945" s="243">
        <v>324900</v>
      </c>
    </row>
    <row r="946" spans="1:5">
      <c r="A946" s="241" t="s">
        <v>216</v>
      </c>
      <c r="B946" s="242" t="s">
        <v>791</v>
      </c>
      <c r="C946" s="242" t="s">
        <v>432</v>
      </c>
      <c r="D946" s="242" t="s">
        <v>335</v>
      </c>
      <c r="E946" s="243">
        <v>324900</v>
      </c>
    </row>
    <row r="947" spans="1:5" ht="114.75">
      <c r="A947" s="241" t="s">
        <v>1356</v>
      </c>
      <c r="B947" s="242" t="s">
        <v>798</v>
      </c>
      <c r="C947" s="242" t="s">
        <v>1166</v>
      </c>
      <c r="D947" s="242" t="s">
        <v>1166</v>
      </c>
      <c r="E947" s="243">
        <v>76257600</v>
      </c>
    </row>
    <row r="948" spans="1:5">
      <c r="A948" s="241" t="s">
        <v>1316</v>
      </c>
      <c r="B948" s="242" t="s">
        <v>798</v>
      </c>
      <c r="C948" s="242" t="s">
        <v>1317</v>
      </c>
      <c r="D948" s="242" t="s">
        <v>1166</v>
      </c>
      <c r="E948" s="243">
        <v>76257600</v>
      </c>
    </row>
    <row r="949" spans="1:5">
      <c r="A949" s="241" t="s">
        <v>1200</v>
      </c>
      <c r="B949" s="242" t="s">
        <v>798</v>
      </c>
      <c r="C949" s="242" t="s">
        <v>1201</v>
      </c>
      <c r="D949" s="242" t="s">
        <v>1166</v>
      </c>
      <c r="E949" s="243">
        <v>76257600</v>
      </c>
    </row>
    <row r="950" spans="1:5" ht="38.25">
      <c r="A950" s="241" t="s">
        <v>1147</v>
      </c>
      <c r="B950" s="242" t="s">
        <v>798</v>
      </c>
      <c r="C950" s="242" t="s">
        <v>1201</v>
      </c>
      <c r="D950" s="242" t="s">
        <v>1148</v>
      </c>
      <c r="E950" s="243">
        <v>76257600</v>
      </c>
    </row>
    <row r="951" spans="1:5" ht="38.25">
      <c r="A951" s="241" t="s">
        <v>210</v>
      </c>
      <c r="B951" s="242" t="s">
        <v>798</v>
      </c>
      <c r="C951" s="242" t="s">
        <v>1201</v>
      </c>
      <c r="D951" s="242" t="s">
        <v>434</v>
      </c>
      <c r="E951" s="243">
        <v>76257600</v>
      </c>
    </row>
    <row r="952" spans="1:5" ht="89.25">
      <c r="A952" s="241" t="s">
        <v>1460</v>
      </c>
      <c r="B952" s="242" t="s">
        <v>800</v>
      </c>
      <c r="C952" s="242" t="s">
        <v>1166</v>
      </c>
      <c r="D952" s="242" t="s">
        <v>1166</v>
      </c>
      <c r="E952" s="243">
        <v>44368600</v>
      </c>
    </row>
    <row r="953" spans="1:5">
      <c r="A953" s="241" t="s">
        <v>1316</v>
      </c>
      <c r="B953" s="242" t="s">
        <v>800</v>
      </c>
      <c r="C953" s="242" t="s">
        <v>1317</v>
      </c>
      <c r="D953" s="242" t="s">
        <v>1166</v>
      </c>
      <c r="E953" s="243">
        <v>44368600</v>
      </c>
    </row>
    <row r="954" spans="1:5">
      <c r="A954" s="241" t="s">
        <v>68</v>
      </c>
      <c r="B954" s="242" t="s">
        <v>800</v>
      </c>
      <c r="C954" s="242" t="s">
        <v>427</v>
      </c>
      <c r="D954" s="242" t="s">
        <v>1166</v>
      </c>
      <c r="E954" s="243">
        <v>44368600</v>
      </c>
    </row>
    <row r="955" spans="1:5" ht="38.25">
      <c r="A955" s="241" t="s">
        <v>1147</v>
      </c>
      <c r="B955" s="242" t="s">
        <v>800</v>
      </c>
      <c r="C955" s="242" t="s">
        <v>427</v>
      </c>
      <c r="D955" s="242" t="s">
        <v>1148</v>
      </c>
      <c r="E955" s="243">
        <v>44368600</v>
      </c>
    </row>
    <row r="956" spans="1:5">
      <c r="A956" s="241" t="s">
        <v>248</v>
      </c>
      <c r="B956" s="242" t="s">
        <v>800</v>
      </c>
      <c r="C956" s="242" t="s">
        <v>427</v>
      </c>
      <c r="D956" s="242" t="s">
        <v>436</v>
      </c>
      <c r="E956" s="243">
        <v>44368600</v>
      </c>
    </row>
    <row r="957" spans="1:5" ht="89.25">
      <c r="A957" s="241" t="s">
        <v>537</v>
      </c>
      <c r="B957" s="242" t="s">
        <v>799</v>
      </c>
      <c r="C957" s="242" t="s">
        <v>1166</v>
      </c>
      <c r="D957" s="242" t="s">
        <v>1166</v>
      </c>
      <c r="E957" s="243">
        <v>54629600</v>
      </c>
    </row>
    <row r="958" spans="1:5">
      <c r="A958" s="241" t="s">
        <v>1316</v>
      </c>
      <c r="B958" s="242" t="s">
        <v>799</v>
      </c>
      <c r="C958" s="242" t="s">
        <v>1317</v>
      </c>
      <c r="D958" s="242" t="s">
        <v>1166</v>
      </c>
      <c r="E958" s="243">
        <v>54629600</v>
      </c>
    </row>
    <row r="959" spans="1:5">
      <c r="A959" s="241" t="s">
        <v>1200</v>
      </c>
      <c r="B959" s="242" t="s">
        <v>799</v>
      </c>
      <c r="C959" s="242" t="s">
        <v>1201</v>
      </c>
      <c r="D959" s="242" t="s">
        <v>1166</v>
      </c>
      <c r="E959" s="243">
        <v>54629600</v>
      </c>
    </row>
    <row r="960" spans="1:5" ht="38.25">
      <c r="A960" s="241" t="s">
        <v>1147</v>
      </c>
      <c r="B960" s="242" t="s">
        <v>799</v>
      </c>
      <c r="C960" s="242" t="s">
        <v>1201</v>
      </c>
      <c r="D960" s="242" t="s">
        <v>1148</v>
      </c>
      <c r="E960" s="243">
        <v>54629600</v>
      </c>
    </row>
    <row r="961" spans="1:5" ht="38.25">
      <c r="A961" s="241" t="s">
        <v>210</v>
      </c>
      <c r="B961" s="242" t="s">
        <v>799</v>
      </c>
      <c r="C961" s="242" t="s">
        <v>1201</v>
      </c>
      <c r="D961" s="242" t="s">
        <v>434</v>
      </c>
      <c r="E961" s="243">
        <v>54629600</v>
      </c>
    </row>
    <row r="962" spans="1:5" ht="25.5">
      <c r="A962" s="241" t="s">
        <v>489</v>
      </c>
      <c r="B962" s="242" t="s">
        <v>997</v>
      </c>
      <c r="C962" s="242" t="s">
        <v>1166</v>
      </c>
      <c r="D962" s="242" t="s">
        <v>1166</v>
      </c>
      <c r="E962" s="243">
        <v>23153824</v>
      </c>
    </row>
    <row r="963" spans="1:5" ht="63.75">
      <c r="A963" s="241" t="s">
        <v>422</v>
      </c>
      <c r="B963" s="242" t="s">
        <v>785</v>
      </c>
      <c r="C963" s="242" t="s">
        <v>1166</v>
      </c>
      <c r="D963" s="242" t="s">
        <v>1166</v>
      </c>
      <c r="E963" s="243">
        <v>18179061</v>
      </c>
    </row>
    <row r="964" spans="1:5" ht="51">
      <c r="A964" s="241" t="s">
        <v>1305</v>
      </c>
      <c r="B964" s="242" t="s">
        <v>785</v>
      </c>
      <c r="C964" s="242" t="s">
        <v>271</v>
      </c>
      <c r="D964" s="242" t="s">
        <v>1166</v>
      </c>
      <c r="E964" s="243">
        <v>16296014</v>
      </c>
    </row>
    <row r="965" spans="1:5" ht="25.5">
      <c r="A965" s="241" t="s">
        <v>1195</v>
      </c>
      <c r="B965" s="242" t="s">
        <v>785</v>
      </c>
      <c r="C965" s="242" t="s">
        <v>28</v>
      </c>
      <c r="D965" s="242" t="s">
        <v>1166</v>
      </c>
      <c r="E965" s="243">
        <v>16296014</v>
      </c>
    </row>
    <row r="966" spans="1:5">
      <c r="A966" s="241" t="s">
        <v>232</v>
      </c>
      <c r="B966" s="242" t="s">
        <v>785</v>
      </c>
      <c r="C966" s="242" t="s">
        <v>28</v>
      </c>
      <c r="D966" s="242" t="s">
        <v>1127</v>
      </c>
      <c r="E966" s="243">
        <v>16296014</v>
      </c>
    </row>
    <row r="967" spans="1:5" ht="38.25">
      <c r="A967" s="241" t="s">
        <v>215</v>
      </c>
      <c r="B967" s="242" t="s">
        <v>785</v>
      </c>
      <c r="C967" s="242" t="s">
        <v>28</v>
      </c>
      <c r="D967" s="242" t="s">
        <v>329</v>
      </c>
      <c r="E967" s="243">
        <v>16296014</v>
      </c>
    </row>
    <row r="968" spans="1:5" ht="25.5">
      <c r="A968" s="241" t="s">
        <v>1306</v>
      </c>
      <c r="B968" s="242" t="s">
        <v>785</v>
      </c>
      <c r="C968" s="242" t="s">
        <v>1307</v>
      </c>
      <c r="D968" s="242" t="s">
        <v>1166</v>
      </c>
      <c r="E968" s="243">
        <v>1870547</v>
      </c>
    </row>
    <row r="969" spans="1:5" ht="25.5">
      <c r="A969" s="241" t="s">
        <v>1188</v>
      </c>
      <c r="B969" s="242" t="s">
        <v>785</v>
      </c>
      <c r="C969" s="242" t="s">
        <v>1189</v>
      </c>
      <c r="D969" s="242" t="s">
        <v>1166</v>
      </c>
      <c r="E969" s="243">
        <v>1870547</v>
      </c>
    </row>
    <row r="970" spans="1:5">
      <c r="A970" s="241" t="s">
        <v>232</v>
      </c>
      <c r="B970" s="242" t="s">
        <v>785</v>
      </c>
      <c r="C970" s="242" t="s">
        <v>1189</v>
      </c>
      <c r="D970" s="242" t="s">
        <v>1127</v>
      </c>
      <c r="E970" s="243">
        <v>1870547</v>
      </c>
    </row>
    <row r="971" spans="1:5" ht="38.25">
      <c r="A971" s="241" t="s">
        <v>215</v>
      </c>
      <c r="B971" s="242" t="s">
        <v>785</v>
      </c>
      <c r="C971" s="242" t="s">
        <v>1189</v>
      </c>
      <c r="D971" s="242" t="s">
        <v>329</v>
      </c>
      <c r="E971" s="243">
        <v>1870547</v>
      </c>
    </row>
    <row r="972" spans="1:5">
      <c r="A972" s="241" t="s">
        <v>1308</v>
      </c>
      <c r="B972" s="242" t="s">
        <v>785</v>
      </c>
      <c r="C972" s="242" t="s">
        <v>1309</v>
      </c>
      <c r="D972" s="242" t="s">
        <v>1166</v>
      </c>
      <c r="E972" s="243">
        <v>12500</v>
      </c>
    </row>
    <row r="973" spans="1:5">
      <c r="A973" s="241" t="s">
        <v>1193</v>
      </c>
      <c r="B973" s="242" t="s">
        <v>785</v>
      </c>
      <c r="C973" s="242" t="s">
        <v>1194</v>
      </c>
      <c r="D973" s="242" t="s">
        <v>1166</v>
      </c>
      <c r="E973" s="243">
        <v>12500</v>
      </c>
    </row>
    <row r="974" spans="1:5">
      <c r="A974" s="241" t="s">
        <v>232</v>
      </c>
      <c r="B974" s="242" t="s">
        <v>785</v>
      </c>
      <c r="C974" s="242" t="s">
        <v>1194</v>
      </c>
      <c r="D974" s="242" t="s">
        <v>1127</v>
      </c>
      <c r="E974" s="243">
        <v>12500</v>
      </c>
    </row>
    <row r="975" spans="1:5" ht="38.25">
      <c r="A975" s="241" t="s">
        <v>215</v>
      </c>
      <c r="B975" s="242" t="s">
        <v>785</v>
      </c>
      <c r="C975" s="242" t="s">
        <v>1194</v>
      </c>
      <c r="D975" s="242" t="s">
        <v>329</v>
      </c>
      <c r="E975" s="243">
        <v>12500</v>
      </c>
    </row>
    <row r="976" spans="1:5" ht="89.25">
      <c r="A976" s="241" t="s">
        <v>532</v>
      </c>
      <c r="B976" s="242" t="s">
        <v>786</v>
      </c>
      <c r="C976" s="242" t="s">
        <v>1166</v>
      </c>
      <c r="D976" s="242" t="s">
        <v>1166</v>
      </c>
      <c r="E976" s="243">
        <v>1000000</v>
      </c>
    </row>
    <row r="977" spans="1:5" ht="51">
      <c r="A977" s="241" t="s">
        <v>1305</v>
      </c>
      <c r="B977" s="242" t="s">
        <v>786</v>
      </c>
      <c r="C977" s="242" t="s">
        <v>271</v>
      </c>
      <c r="D977" s="242" t="s">
        <v>1166</v>
      </c>
      <c r="E977" s="243">
        <v>1000000</v>
      </c>
    </row>
    <row r="978" spans="1:5" ht="25.5">
      <c r="A978" s="241" t="s">
        <v>1195</v>
      </c>
      <c r="B978" s="242" t="s">
        <v>786</v>
      </c>
      <c r="C978" s="242" t="s">
        <v>28</v>
      </c>
      <c r="D978" s="242" t="s">
        <v>1166</v>
      </c>
      <c r="E978" s="243">
        <v>1000000</v>
      </c>
    </row>
    <row r="979" spans="1:5">
      <c r="A979" s="241" t="s">
        <v>232</v>
      </c>
      <c r="B979" s="242" t="s">
        <v>786</v>
      </c>
      <c r="C979" s="242" t="s">
        <v>28</v>
      </c>
      <c r="D979" s="242" t="s">
        <v>1127</v>
      </c>
      <c r="E979" s="243">
        <v>1000000</v>
      </c>
    </row>
    <row r="980" spans="1:5" ht="38.25">
      <c r="A980" s="241" t="s">
        <v>215</v>
      </c>
      <c r="B980" s="242" t="s">
        <v>786</v>
      </c>
      <c r="C980" s="242" t="s">
        <v>28</v>
      </c>
      <c r="D980" s="242" t="s">
        <v>329</v>
      </c>
      <c r="E980" s="243">
        <v>1000000</v>
      </c>
    </row>
    <row r="981" spans="1:5" ht="76.5">
      <c r="A981" s="241" t="s">
        <v>582</v>
      </c>
      <c r="B981" s="242" t="s">
        <v>787</v>
      </c>
      <c r="C981" s="242" t="s">
        <v>1166</v>
      </c>
      <c r="D981" s="242" t="s">
        <v>1166</v>
      </c>
      <c r="E981" s="243">
        <v>200000</v>
      </c>
    </row>
    <row r="982" spans="1:5" ht="51">
      <c r="A982" s="241" t="s">
        <v>1305</v>
      </c>
      <c r="B982" s="242" t="s">
        <v>787</v>
      </c>
      <c r="C982" s="242" t="s">
        <v>271</v>
      </c>
      <c r="D982" s="242" t="s">
        <v>1166</v>
      </c>
      <c r="E982" s="243">
        <v>200000</v>
      </c>
    </row>
    <row r="983" spans="1:5" ht="25.5">
      <c r="A983" s="241" t="s">
        <v>1195</v>
      </c>
      <c r="B983" s="242" t="s">
        <v>787</v>
      </c>
      <c r="C983" s="242" t="s">
        <v>28</v>
      </c>
      <c r="D983" s="242" t="s">
        <v>1166</v>
      </c>
      <c r="E983" s="243">
        <v>200000</v>
      </c>
    </row>
    <row r="984" spans="1:5">
      <c r="A984" s="241" t="s">
        <v>232</v>
      </c>
      <c r="B984" s="242" t="s">
        <v>787</v>
      </c>
      <c r="C984" s="242" t="s">
        <v>28</v>
      </c>
      <c r="D984" s="242" t="s">
        <v>1127</v>
      </c>
      <c r="E984" s="243">
        <v>200000</v>
      </c>
    </row>
    <row r="985" spans="1:5" ht="38.25">
      <c r="A985" s="241" t="s">
        <v>215</v>
      </c>
      <c r="B985" s="242" t="s">
        <v>787</v>
      </c>
      <c r="C985" s="242" t="s">
        <v>28</v>
      </c>
      <c r="D985" s="242" t="s">
        <v>329</v>
      </c>
      <c r="E985" s="243">
        <v>200000</v>
      </c>
    </row>
    <row r="986" spans="1:5" ht="76.5">
      <c r="A986" s="241" t="s">
        <v>930</v>
      </c>
      <c r="B986" s="242" t="s">
        <v>929</v>
      </c>
      <c r="C986" s="242" t="s">
        <v>1166</v>
      </c>
      <c r="D986" s="242" t="s">
        <v>1166</v>
      </c>
      <c r="E986" s="243">
        <v>1850875</v>
      </c>
    </row>
    <row r="987" spans="1:5" ht="51">
      <c r="A987" s="241" t="s">
        <v>1305</v>
      </c>
      <c r="B987" s="242" t="s">
        <v>929</v>
      </c>
      <c r="C987" s="242" t="s">
        <v>271</v>
      </c>
      <c r="D987" s="242" t="s">
        <v>1166</v>
      </c>
      <c r="E987" s="243">
        <v>1850875</v>
      </c>
    </row>
    <row r="988" spans="1:5" ht="25.5">
      <c r="A988" s="241" t="s">
        <v>1195</v>
      </c>
      <c r="B988" s="242" t="s">
        <v>929</v>
      </c>
      <c r="C988" s="242" t="s">
        <v>28</v>
      </c>
      <c r="D988" s="242" t="s">
        <v>1166</v>
      </c>
      <c r="E988" s="243">
        <v>1850875</v>
      </c>
    </row>
    <row r="989" spans="1:5">
      <c r="A989" s="241" t="s">
        <v>232</v>
      </c>
      <c r="B989" s="242" t="s">
        <v>929</v>
      </c>
      <c r="C989" s="242" t="s">
        <v>28</v>
      </c>
      <c r="D989" s="242" t="s">
        <v>1127</v>
      </c>
      <c r="E989" s="243">
        <v>1850875</v>
      </c>
    </row>
    <row r="990" spans="1:5" ht="38.25">
      <c r="A990" s="241" t="s">
        <v>215</v>
      </c>
      <c r="B990" s="242" t="s">
        <v>929</v>
      </c>
      <c r="C990" s="242" t="s">
        <v>28</v>
      </c>
      <c r="D990" s="242" t="s">
        <v>329</v>
      </c>
      <c r="E990" s="243">
        <v>1850875</v>
      </c>
    </row>
    <row r="991" spans="1:5" ht="51">
      <c r="A991" s="241" t="s">
        <v>583</v>
      </c>
      <c r="B991" s="242" t="s">
        <v>788</v>
      </c>
      <c r="C991" s="242" t="s">
        <v>1166</v>
      </c>
      <c r="D991" s="242" t="s">
        <v>1166</v>
      </c>
      <c r="E991" s="243">
        <v>842094</v>
      </c>
    </row>
    <row r="992" spans="1:5" ht="25.5">
      <c r="A992" s="241" t="s">
        <v>1306</v>
      </c>
      <c r="B992" s="242" t="s">
        <v>788</v>
      </c>
      <c r="C992" s="242" t="s">
        <v>1307</v>
      </c>
      <c r="D992" s="242" t="s">
        <v>1166</v>
      </c>
      <c r="E992" s="243">
        <v>842094</v>
      </c>
    </row>
    <row r="993" spans="1:5" ht="25.5">
      <c r="A993" s="241" t="s">
        <v>1188</v>
      </c>
      <c r="B993" s="242" t="s">
        <v>788</v>
      </c>
      <c r="C993" s="242" t="s">
        <v>1189</v>
      </c>
      <c r="D993" s="242" t="s">
        <v>1166</v>
      </c>
      <c r="E993" s="243">
        <v>842094</v>
      </c>
    </row>
    <row r="994" spans="1:5">
      <c r="A994" s="241" t="s">
        <v>232</v>
      </c>
      <c r="B994" s="242" t="s">
        <v>788</v>
      </c>
      <c r="C994" s="242" t="s">
        <v>1189</v>
      </c>
      <c r="D994" s="242" t="s">
        <v>1127</v>
      </c>
      <c r="E994" s="243">
        <v>842094</v>
      </c>
    </row>
    <row r="995" spans="1:5" ht="38.25">
      <c r="A995" s="241" t="s">
        <v>215</v>
      </c>
      <c r="B995" s="242" t="s">
        <v>788</v>
      </c>
      <c r="C995" s="242" t="s">
        <v>1189</v>
      </c>
      <c r="D995" s="242" t="s">
        <v>329</v>
      </c>
      <c r="E995" s="243">
        <v>842094</v>
      </c>
    </row>
    <row r="996" spans="1:5" ht="63.75">
      <c r="A996" s="241" t="s">
        <v>1772</v>
      </c>
      <c r="B996" s="242" t="s">
        <v>1773</v>
      </c>
      <c r="C996" s="242" t="s">
        <v>1166</v>
      </c>
      <c r="D996" s="242" t="s">
        <v>1166</v>
      </c>
      <c r="E996" s="243">
        <v>29214</v>
      </c>
    </row>
    <row r="997" spans="1:5" ht="25.5">
      <c r="A997" s="241" t="s">
        <v>1306</v>
      </c>
      <c r="B997" s="242" t="s">
        <v>1773</v>
      </c>
      <c r="C997" s="242" t="s">
        <v>1307</v>
      </c>
      <c r="D997" s="242" t="s">
        <v>1166</v>
      </c>
      <c r="E997" s="243">
        <v>29214</v>
      </c>
    </row>
    <row r="998" spans="1:5" ht="25.5">
      <c r="A998" s="241" t="s">
        <v>1188</v>
      </c>
      <c r="B998" s="242" t="s">
        <v>1773</v>
      </c>
      <c r="C998" s="242" t="s">
        <v>1189</v>
      </c>
      <c r="D998" s="242" t="s">
        <v>1166</v>
      </c>
      <c r="E998" s="243">
        <v>29214</v>
      </c>
    </row>
    <row r="999" spans="1:5">
      <c r="A999" s="241" t="s">
        <v>232</v>
      </c>
      <c r="B999" s="242" t="s">
        <v>1773</v>
      </c>
      <c r="C999" s="242" t="s">
        <v>1189</v>
      </c>
      <c r="D999" s="242" t="s">
        <v>1127</v>
      </c>
      <c r="E999" s="243">
        <v>29214</v>
      </c>
    </row>
    <row r="1000" spans="1:5" ht="38.25">
      <c r="A1000" s="241" t="s">
        <v>215</v>
      </c>
      <c r="B1000" s="242" t="s">
        <v>1773</v>
      </c>
      <c r="C1000" s="242" t="s">
        <v>1189</v>
      </c>
      <c r="D1000" s="242" t="s">
        <v>329</v>
      </c>
      <c r="E1000" s="243">
        <v>29214</v>
      </c>
    </row>
    <row r="1001" spans="1:5" ht="51">
      <c r="A1001" s="241" t="s">
        <v>965</v>
      </c>
      <c r="B1001" s="242" t="s">
        <v>966</v>
      </c>
      <c r="C1001" s="242" t="s">
        <v>1166</v>
      </c>
      <c r="D1001" s="242" t="s">
        <v>1166</v>
      </c>
      <c r="E1001" s="243">
        <v>241890</v>
      </c>
    </row>
    <row r="1002" spans="1:5" ht="25.5">
      <c r="A1002" s="241" t="s">
        <v>1306</v>
      </c>
      <c r="B1002" s="242" t="s">
        <v>966</v>
      </c>
      <c r="C1002" s="242" t="s">
        <v>1307</v>
      </c>
      <c r="D1002" s="242" t="s">
        <v>1166</v>
      </c>
      <c r="E1002" s="243">
        <v>241890</v>
      </c>
    </row>
    <row r="1003" spans="1:5" ht="25.5">
      <c r="A1003" s="241" t="s">
        <v>1188</v>
      </c>
      <c r="B1003" s="242" t="s">
        <v>966</v>
      </c>
      <c r="C1003" s="242" t="s">
        <v>1189</v>
      </c>
      <c r="D1003" s="242" t="s">
        <v>1166</v>
      </c>
      <c r="E1003" s="243">
        <v>241890</v>
      </c>
    </row>
    <row r="1004" spans="1:5">
      <c r="A1004" s="241" t="s">
        <v>232</v>
      </c>
      <c r="B1004" s="242" t="s">
        <v>966</v>
      </c>
      <c r="C1004" s="242" t="s">
        <v>1189</v>
      </c>
      <c r="D1004" s="242" t="s">
        <v>1127</v>
      </c>
      <c r="E1004" s="243">
        <v>241890</v>
      </c>
    </row>
    <row r="1005" spans="1:5" ht="38.25">
      <c r="A1005" s="241" t="s">
        <v>215</v>
      </c>
      <c r="B1005" s="242" t="s">
        <v>966</v>
      </c>
      <c r="C1005" s="242" t="s">
        <v>1189</v>
      </c>
      <c r="D1005" s="242" t="s">
        <v>329</v>
      </c>
      <c r="E1005" s="243">
        <v>241890</v>
      </c>
    </row>
    <row r="1006" spans="1:5" ht="63.75">
      <c r="A1006" s="241" t="s">
        <v>533</v>
      </c>
      <c r="B1006" s="242" t="s">
        <v>789</v>
      </c>
      <c r="C1006" s="242" t="s">
        <v>1166</v>
      </c>
      <c r="D1006" s="242" t="s">
        <v>1166</v>
      </c>
      <c r="E1006" s="243">
        <v>785690</v>
      </c>
    </row>
    <row r="1007" spans="1:5" ht="51">
      <c r="A1007" s="241" t="s">
        <v>1305</v>
      </c>
      <c r="B1007" s="242" t="s">
        <v>789</v>
      </c>
      <c r="C1007" s="242" t="s">
        <v>271</v>
      </c>
      <c r="D1007" s="242" t="s">
        <v>1166</v>
      </c>
      <c r="E1007" s="243">
        <v>785690</v>
      </c>
    </row>
    <row r="1008" spans="1:5" ht="25.5">
      <c r="A1008" s="241" t="s">
        <v>1195</v>
      </c>
      <c r="B1008" s="242" t="s">
        <v>789</v>
      </c>
      <c r="C1008" s="242" t="s">
        <v>28</v>
      </c>
      <c r="D1008" s="242" t="s">
        <v>1166</v>
      </c>
      <c r="E1008" s="243">
        <v>785690</v>
      </c>
    </row>
    <row r="1009" spans="1:5">
      <c r="A1009" s="241" t="s">
        <v>232</v>
      </c>
      <c r="B1009" s="242" t="s">
        <v>789</v>
      </c>
      <c r="C1009" s="242" t="s">
        <v>28</v>
      </c>
      <c r="D1009" s="242" t="s">
        <v>1127</v>
      </c>
      <c r="E1009" s="243">
        <v>785690</v>
      </c>
    </row>
    <row r="1010" spans="1:5" ht="38.25">
      <c r="A1010" s="241" t="s">
        <v>215</v>
      </c>
      <c r="B1010" s="242" t="s">
        <v>789</v>
      </c>
      <c r="C1010" s="242" t="s">
        <v>28</v>
      </c>
      <c r="D1010" s="242" t="s">
        <v>329</v>
      </c>
      <c r="E1010" s="243">
        <v>785690</v>
      </c>
    </row>
    <row r="1011" spans="1:5" ht="76.5">
      <c r="A1011" s="241" t="s">
        <v>1351</v>
      </c>
      <c r="B1011" s="242" t="s">
        <v>1352</v>
      </c>
      <c r="C1011" s="242" t="s">
        <v>1166</v>
      </c>
      <c r="D1011" s="242" t="s">
        <v>1166</v>
      </c>
      <c r="E1011" s="243">
        <v>25000</v>
      </c>
    </row>
    <row r="1012" spans="1:5" ht="25.5">
      <c r="A1012" s="241" t="s">
        <v>1306</v>
      </c>
      <c r="B1012" s="242" t="s">
        <v>1352</v>
      </c>
      <c r="C1012" s="242" t="s">
        <v>1307</v>
      </c>
      <c r="D1012" s="242" t="s">
        <v>1166</v>
      </c>
      <c r="E1012" s="243">
        <v>25000</v>
      </c>
    </row>
    <row r="1013" spans="1:5" ht="25.5">
      <c r="A1013" s="241" t="s">
        <v>1188</v>
      </c>
      <c r="B1013" s="242" t="s">
        <v>1352</v>
      </c>
      <c r="C1013" s="242" t="s">
        <v>1189</v>
      </c>
      <c r="D1013" s="242" t="s">
        <v>1166</v>
      </c>
      <c r="E1013" s="243">
        <v>25000</v>
      </c>
    </row>
    <row r="1014" spans="1:5">
      <c r="A1014" s="241" t="s">
        <v>232</v>
      </c>
      <c r="B1014" s="242" t="s">
        <v>1352</v>
      </c>
      <c r="C1014" s="242" t="s">
        <v>1189</v>
      </c>
      <c r="D1014" s="242" t="s">
        <v>1127</v>
      </c>
      <c r="E1014" s="243">
        <v>25000</v>
      </c>
    </row>
    <row r="1015" spans="1:5" ht="38.25">
      <c r="A1015" s="241" t="s">
        <v>215</v>
      </c>
      <c r="B1015" s="242" t="s">
        <v>1352</v>
      </c>
      <c r="C1015" s="242" t="s">
        <v>1189</v>
      </c>
      <c r="D1015" s="242" t="s">
        <v>329</v>
      </c>
      <c r="E1015" s="243">
        <v>25000</v>
      </c>
    </row>
    <row r="1016" spans="1:5" ht="25.5">
      <c r="A1016" s="241" t="s">
        <v>490</v>
      </c>
      <c r="B1016" s="242" t="s">
        <v>998</v>
      </c>
      <c r="C1016" s="242" t="s">
        <v>1166</v>
      </c>
      <c r="D1016" s="242" t="s">
        <v>1166</v>
      </c>
      <c r="E1016" s="243">
        <v>2290500</v>
      </c>
    </row>
    <row r="1017" spans="1:5" ht="25.5">
      <c r="A1017" s="241" t="s">
        <v>2009</v>
      </c>
      <c r="B1017" s="242" t="s">
        <v>999</v>
      </c>
      <c r="C1017" s="242" t="s">
        <v>1166</v>
      </c>
      <c r="D1017" s="242" t="s">
        <v>1166</v>
      </c>
      <c r="E1017" s="243">
        <v>15000</v>
      </c>
    </row>
    <row r="1018" spans="1:5" ht="51">
      <c r="A1018" s="241" t="s">
        <v>2010</v>
      </c>
      <c r="B1018" s="242" t="s">
        <v>1664</v>
      </c>
      <c r="C1018" s="242" t="s">
        <v>1166</v>
      </c>
      <c r="D1018" s="242" t="s">
        <v>1166</v>
      </c>
      <c r="E1018" s="243">
        <v>15000</v>
      </c>
    </row>
    <row r="1019" spans="1:5" ht="25.5">
      <c r="A1019" s="241" t="s">
        <v>1306</v>
      </c>
      <c r="B1019" s="242" t="s">
        <v>1664</v>
      </c>
      <c r="C1019" s="242" t="s">
        <v>1307</v>
      </c>
      <c r="D1019" s="242" t="s">
        <v>1166</v>
      </c>
      <c r="E1019" s="243">
        <v>15000</v>
      </c>
    </row>
    <row r="1020" spans="1:5" ht="25.5">
      <c r="A1020" s="241" t="s">
        <v>1188</v>
      </c>
      <c r="B1020" s="242" t="s">
        <v>1664</v>
      </c>
      <c r="C1020" s="242" t="s">
        <v>1189</v>
      </c>
      <c r="D1020" s="242" t="s">
        <v>1166</v>
      </c>
      <c r="E1020" s="243">
        <v>15000</v>
      </c>
    </row>
    <row r="1021" spans="1:5">
      <c r="A1021" s="241" t="s">
        <v>182</v>
      </c>
      <c r="B1021" s="242" t="s">
        <v>1664</v>
      </c>
      <c r="C1021" s="242" t="s">
        <v>1189</v>
      </c>
      <c r="D1021" s="242" t="s">
        <v>1132</v>
      </c>
      <c r="E1021" s="243">
        <v>15000</v>
      </c>
    </row>
    <row r="1022" spans="1:5">
      <c r="A1022" s="241" t="s">
        <v>183</v>
      </c>
      <c r="B1022" s="242" t="s">
        <v>1664</v>
      </c>
      <c r="C1022" s="242" t="s">
        <v>1189</v>
      </c>
      <c r="D1022" s="242" t="s">
        <v>349</v>
      </c>
      <c r="E1022" s="243">
        <v>15000</v>
      </c>
    </row>
    <row r="1023" spans="1:5">
      <c r="A1023" s="241" t="s">
        <v>2011</v>
      </c>
      <c r="B1023" s="242" t="s">
        <v>1000</v>
      </c>
      <c r="C1023" s="242" t="s">
        <v>1166</v>
      </c>
      <c r="D1023" s="242" t="s">
        <v>1166</v>
      </c>
      <c r="E1023" s="243">
        <v>93000</v>
      </c>
    </row>
    <row r="1024" spans="1:5" ht="63.75">
      <c r="A1024" s="241" t="s">
        <v>2012</v>
      </c>
      <c r="B1024" s="242" t="s">
        <v>1167</v>
      </c>
      <c r="C1024" s="242" t="s">
        <v>1166</v>
      </c>
      <c r="D1024" s="242" t="s">
        <v>1166</v>
      </c>
      <c r="E1024" s="243">
        <v>93000</v>
      </c>
    </row>
    <row r="1025" spans="1:5" ht="25.5">
      <c r="A1025" s="241" t="s">
        <v>1306</v>
      </c>
      <c r="B1025" s="242" t="s">
        <v>1167</v>
      </c>
      <c r="C1025" s="242" t="s">
        <v>1307</v>
      </c>
      <c r="D1025" s="242" t="s">
        <v>1166</v>
      </c>
      <c r="E1025" s="243">
        <v>93000</v>
      </c>
    </row>
    <row r="1026" spans="1:5" ht="25.5">
      <c r="A1026" s="241" t="s">
        <v>1188</v>
      </c>
      <c r="B1026" s="242" t="s">
        <v>1167</v>
      </c>
      <c r="C1026" s="242" t="s">
        <v>1189</v>
      </c>
      <c r="D1026" s="242" t="s">
        <v>1166</v>
      </c>
      <c r="E1026" s="243">
        <v>93000</v>
      </c>
    </row>
    <row r="1027" spans="1:5">
      <c r="A1027" s="241" t="s">
        <v>182</v>
      </c>
      <c r="B1027" s="242" t="s">
        <v>1167</v>
      </c>
      <c r="C1027" s="242" t="s">
        <v>1189</v>
      </c>
      <c r="D1027" s="242" t="s">
        <v>1132</v>
      </c>
      <c r="E1027" s="243">
        <v>93000</v>
      </c>
    </row>
    <row r="1028" spans="1:5">
      <c r="A1028" s="241" t="s">
        <v>144</v>
      </c>
      <c r="B1028" s="242" t="s">
        <v>1167</v>
      </c>
      <c r="C1028" s="242" t="s">
        <v>1189</v>
      </c>
      <c r="D1028" s="242" t="s">
        <v>357</v>
      </c>
      <c r="E1028" s="243">
        <v>93000</v>
      </c>
    </row>
    <row r="1029" spans="1:5" ht="25.5">
      <c r="A1029" s="241" t="s">
        <v>444</v>
      </c>
      <c r="B1029" s="242" t="s">
        <v>1001</v>
      </c>
      <c r="C1029" s="242" t="s">
        <v>1166</v>
      </c>
      <c r="D1029" s="242" t="s">
        <v>1166</v>
      </c>
      <c r="E1029" s="243">
        <v>2182500</v>
      </c>
    </row>
    <row r="1030" spans="1:5" ht="76.5">
      <c r="A1030" s="241" t="s">
        <v>352</v>
      </c>
      <c r="B1030" s="242" t="s">
        <v>666</v>
      </c>
      <c r="C1030" s="242" t="s">
        <v>1166</v>
      </c>
      <c r="D1030" s="242" t="s">
        <v>1166</v>
      </c>
      <c r="E1030" s="243">
        <v>2182500</v>
      </c>
    </row>
    <row r="1031" spans="1:5" ht="51">
      <c r="A1031" s="241" t="s">
        <v>1305</v>
      </c>
      <c r="B1031" s="242" t="s">
        <v>666</v>
      </c>
      <c r="C1031" s="242" t="s">
        <v>271</v>
      </c>
      <c r="D1031" s="242" t="s">
        <v>1166</v>
      </c>
      <c r="E1031" s="243">
        <v>2129600</v>
      </c>
    </row>
    <row r="1032" spans="1:5" ht="25.5">
      <c r="A1032" s="241" t="s">
        <v>1195</v>
      </c>
      <c r="B1032" s="242" t="s">
        <v>666</v>
      </c>
      <c r="C1032" s="242" t="s">
        <v>28</v>
      </c>
      <c r="D1032" s="242" t="s">
        <v>1166</v>
      </c>
      <c r="E1032" s="243">
        <v>2129600</v>
      </c>
    </row>
    <row r="1033" spans="1:5">
      <c r="A1033" s="241" t="s">
        <v>182</v>
      </c>
      <c r="B1033" s="242" t="s">
        <v>666</v>
      </c>
      <c r="C1033" s="242" t="s">
        <v>28</v>
      </c>
      <c r="D1033" s="242" t="s">
        <v>1132</v>
      </c>
      <c r="E1033" s="243">
        <v>2129600</v>
      </c>
    </row>
    <row r="1034" spans="1:5">
      <c r="A1034" s="241" t="s">
        <v>183</v>
      </c>
      <c r="B1034" s="242" t="s">
        <v>666</v>
      </c>
      <c r="C1034" s="242" t="s">
        <v>28</v>
      </c>
      <c r="D1034" s="242" t="s">
        <v>349</v>
      </c>
      <c r="E1034" s="243">
        <v>2129600</v>
      </c>
    </row>
    <row r="1035" spans="1:5" ht="25.5">
      <c r="A1035" s="241" t="s">
        <v>1306</v>
      </c>
      <c r="B1035" s="242" t="s">
        <v>666</v>
      </c>
      <c r="C1035" s="242" t="s">
        <v>1307</v>
      </c>
      <c r="D1035" s="242" t="s">
        <v>1166</v>
      </c>
      <c r="E1035" s="243">
        <v>52900</v>
      </c>
    </row>
    <row r="1036" spans="1:5" ht="25.5">
      <c r="A1036" s="241" t="s">
        <v>1188</v>
      </c>
      <c r="B1036" s="242" t="s">
        <v>666</v>
      </c>
      <c r="C1036" s="242" t="s">
        <v>1189</v>
      </c>
      <c r="D1036" s="242" t="s">
        <v>1166</v>
      </c>
      <c r="E1036" s="243">
        <v>52900</v>
      </c>
    </row>
    <row r="1037" spans="1:5">
      <c r="A1037" s="241" t="s">
        <v>182</v>
      </c>
      <c r="B1037" s="242" t="s">
        <v>666</v>
      </c>
      <c r="C1037" s="242" t="s">
        <v>1189</v>
      </c>
      <c r="D1037" s="242" t="s">
        <v>1132</v>
      </c>
      <c r="E1037" s="243">
        <v>52900</v>
      </c>
    </row>
    <row r="1038" spans="1:5">
      <c r="A1038" s="241" t="s">
        <v>183</v>
      </c>
      <c r="B1038" s="242" t="s">
        <v>666</v>
      </c>
      <c r="C1038" s="242" t="s">
        <v>1189</v>
      </c>
      <c r="D1038" s="242" t="s">
        <v>349</v>
      </c>
      <c r="E1038" s="243">
        <v>52900</v>
      </c>
    </row>
    <row r="1039" spans="1:5" ht="25.5">
      <c r="A1039" s="241" t="s">
        <v>596</v>
      </c>
      <c r="B1039" s="242" t="s">
        <v>1002</v>
      </c>
      <c r="C1039" s="242" t="s">
        <v>1166</v>
      </c>
      <c r="D1039" s="242" t="s">
        <v>1166</v>
      </c>
      <c r="E1039" s="243">
        <v>104386615</v>
      </c>
    </row>
    <row r="1040" spans="1:5" ht="38.25">
      <c r="A1040" s="241" t="s">
        <v>321</v>
      </c>
      <c r="B1040" s="242" t="s">
        <v>1003</v>
      </c>
      <c r="C1040" s="242" t="s">
        <v>1166</v>
      </c>
      <c r="D1040" s="242" t="s">
        <v>1166</v>
      </c>
      <c r="E1040" s="243">
        <v>3055327</v>
      </c>
    </row>
    <row r="1041" spans="1:5" ht="38.25">
      <c r="A1041" s="241" t="s">
        <v>321</v>
      </c>
      <c r="B1041" s="242" t="s">
        <v>641</v>
      </c>
      <c r="C1041" s="242" t="s">
        <v>1166</v>
      </c>
      <c r="D1041" s="242" t="s">
        <v>1166</v>
      </c>
      <c r="E1041" s="243">
        <v>2980327</v>
      </c>
    </row>
    <row r="1042" spans="1:5" ht="51">
      <c r="A1042" s="241" t="s">
        <v>1305</v>
      </c>
      <c r="B1042" s="242" t="s">
        <v>641</v>
      </c>
      <c r="C1042" s="242" t="s">
        <v>271</v>
      </c>
      <c r="D1042" s="242" t="s">
        <v>1166</v>
      </c>
      <c r="E1042" s="243">
        <v>2980327</v>
      </c>
    </row>
    <row r="1043" spans="1:5" ht="25.5">
      <c r="A1043" s="241" t="s">
        <v>1195</v>
      </c>
      <c r="B1043" s="242" t="s">
        <v>641</v>
      </c>
      <c r="C1043" s="242" t="s">
        <v>28</v>
      </c>
      <c r="D1043" s="242" t="s">
        <v>1166</v>
      </c>
      <c r="E1043" s="243">
        <v>2980327</v>
      </c>
    </row>
    <row r="1044" spans="1:5">
      <c r="A1044" s="241" t="s">
        <v>232</v>
      </c>
      <c r="B1044" s="242" t="s">
        <v>641</v>
      </c>
      <c r="C1044" s="242" t="s">
        <v>28</v>
      </c>
      <c r="D1044" s="242" t="s">
        <v>1127</v>
      </c>
      <c r="E1044" s="243">
        <v>2980327</v>
      </c>
    </row>
    <row r="1045" spans="1:5" ht="25.5">
      <c r="A1045" s="241" t="s">
        <v>1299</v>
      </c>
      <c r="B1045" s="242" t="s">
        <v>641</v>
      </c>
      <c r="C1045" s="242" t="s">
        <v>28</v>
      </c>
      <c r="D1045" s="242" t="s">
        <v>320</v>
      </c>
      <c r="E1045" s="243">
        <v>2980327</v>
      </c>
    </row>
    <row r="1046" spans="1:5" ht="51">
      <c r="A1046" s="241" t="s">
        <v>1658</v>
      </c>
      <c r="B1046" s="242" t="s">
        <v>1659</v>
      </c>
      <c r="C1046" s="242" t="s">
        <v>1166</v>
      </c>
      <c r="D1046" s="242" t="s">
        <v>1166</v>
      </c>
      <c r="E1046" s="243">
        <v>75000</v>
      </c>
    </row>
    <row r="1047" spans="1:5" ht="51">
      <c r="A1047" s="241" t="s">
        <v>1305</v>
      </c>
      <c r="B1047" s="242" t="s">
        <v>1659</v>
      </c>
      <c r="C1047" s="242" t="s">
        <v>271</v>
      </c>
      <c r="D1047" s="242" t="s">
        <v>1166</v>
      </c>
      <c r="E1047" s="243">
        <v>75000</v>
      </c>
    </row>
    <row r="1048" spans="1:5" ht="25.5">
      <c r="A1048" s="241" t="s">
        <v>1195</v>
      </c>
      <c r="B1048" s="242" t="s">
        <v>1659</v>
      </c>
      <c r="C1048" s="242" t="s">
        <v>28</v>
      </c>
      <c r="D1048" s="242" t="s">
        <v>1166</v>
      </c>
      <c r="E1048" s="243">
        <v>75000</v>
      </c>
    </row>
    <row r="1049" spans="1:5">
      <c r="A1049" s="241" t="s">
        <v>232</v>
      </c>
      <c r="B1049" s="242" t="s">
        <v>1659</v>
      </c>
      <c r="C1049" s="242" t="s">
        <v>28</v>
      </c>
      <c r="D1049" s="242" t="s">
        <v>1127</v>
      </c>
      <c r="E1049" s="243">
        <v>75000</v>
      </c>
    </row>
    <row r="1050" spans="1:5" ht="25.5">
      <c r="A1050" s="241" t="s">
        <v>1299</v>
      </c>
      <c r="B1050" s="242" t="s">
        <v>1659</v>
      </c>
      <c r="C1050" s="242" t="s">
        <v>28</v>
      </c>
      <c r="D1050" s="242" t="s">
        <v>320</v>
      </c>
      <c r="E1050" s="243">
        <v>75000</v>
      </c>
    </row>
    <row r="1051" spans="1:5" ht="38.25">
      <c r="A1051" s="241" t="s">
        <v>597</v>
      </c>
      <c r="B1051" s="242" t="s">
        <v>1004</v>
      </c>
      <c r="C1051" s="242" t="s">
        <v>1166</v>
      </c>
      <c r="D1051" s="242" t="s">
        <v>1166</v>
      </c>
      <c r="E1051" s="243">
        <v>95285088</v>
      </c>
    </row>
    <row r="1052" spans="1:5" ht="51">
      <c r="A1052" s="241" t="s">
        <v>1330</v>
      </c>
      <c r="B1052" s="242" t="s">
        <v>1331</v>
      </c>
      <c r="C1052" s="242" t="s">
        <v>1166</v>
      </c>
      <c r="D1052" s="242" t="s">
        <v>1166</v>
      </c>
      <c r="E1052" s="243">
        <v>1135300</v>
      </c>
    </row>
    <row r="1053" spans="1:5" ht="51">
      <c r="A1053" s="241" t="s">
        <v>1305</v>
      </c>
      <c r="B1053" s="242" t="s">
        <v>1331</v>
      </c>
      <c r="C1053" s="242" t="s">
        <v>271</v>
      </c>
      <c r="D1053" s="242" t="s">
        <v>1166</v>
      </c>
      <c r="E1053" s="243">
        <v>1123300</v>
      </c>
    </row>
    <row r="1054" spans="1:5" ht="25.5">
      <c r="A1054" s="241" t="s">
        <v>1195</v>
      </c>
      <c r="B1054" s="242" t="s">
        <v>1331</v>
      </c>
      <c r="C1054" s="242" t="s">
        <v>28</v>
      </c>
      <c r="D1054" s="242" t="s">
        <v>1166</v>
      </c>
      <c r="E1054" s="243">
        <v>1123300</v>
      </c>
    </row>
    <row r="1055" spans="1:5">
      <c r="A1055" s="241" t="s">
        <v>140</v>
      </c>
      <c r="B1055" s="242" t="s">
        <v>1331</v>
      </c>
      <c r="C1055" s="242" t="s">
        <v>28</v>
      </c>
      <c r="D1055" s="242" t="s">
        <v>1135</v>
      </c>
      <c r="E1055" s="243">
        <v>1123300</v>
      </c>
    </row>
    <row r="1056" spans="1:5">
      <c r="A1056" s="241" t="s">
        <v>63</v>
      </c>
      <c r="B1056" s="242" t="s">
        <v>1331</v>
      </c>
      <c r="C1056" s="242" t="s">
        <v>28</v>
      </c>
      <c r="D1056" s="242" t="s">
        <v>391</v>
      </c>
      <c r="E1056" s="243">
        <v>1123300</v>
      </c>
    </row>
    <row r="1057" spans="1:5" ht="25.5">
      <c r="A1057" s="241" t="s">
        <v>1306</v>
      </c>
      <c r="B1057" s="242" t="s">
        <v>1331</v>
      </c>
      <c r="C1057" s="242" t="s">
        <v>1307</v>
      </c>
      <c r="D1057" s="242" t="s">
        <v>1166</v>
      </c>
      <c r="E1057" s="243">
        <v>12000</v>
      </c>
    </row>
    <row r="1058" spans="1:5" ht="25.5">
      <c r="A1058" s="241" t="s">
        <v>1188</v>
      </c>
      <c r="B1058" s="242" t="s">
        <v>1331</v>
      </c>
      <c r="C1058" s="242" t="s">
        <v>1189</v>
      </c>
      <c r="D1058" s="242" t="s">
        <v>1166</v>
      </c>
      <c r="E1058" s="243">
        <v>12000</v>
      </c>
    </row>
    <row r="1059" spans="1:5">
      <c r="A1059" s="241" t="s">
        <v>140</v>
      </c>
      <c r="B1059" s="242" t="s">
        <v>1331</v>
      </c>
      <c r="C1059" s="242" t="s">
        <v>1189</v>
      </c>
      <c r="D1059" s="242" t="s">
        <v>1135</v>
      </c>
      <c r="E1059" s="243">
        <v>12000</v>
      </c>
    </row>
    <row r="1060" spans="1:5">
      <c r="A1060" s="241" t="s">
        <v>63</v>
      </c>
      <c r="B1060" s="242" t="s">
        <v>1331</v>
      </c>
      <c r="C1060" s="242" t="s">
        <v>1189</v>
      </c>
      <c r="D1060" s="242" t="s">
        <v>391</v>
      </c>
      <c r="E1060" s="243">
        <v>12000</v>
      </c>
    </row>
    <row r="1061" spans="1:5" ht="38.25">
      <c r="A1061" s="241" t="s">
        <v>326</v>
      </c>
      <c r="B1061" s="242" t="s">
        <v>635</v>
      </c>
      <c r="C1061" s="242" t="s">
        <v>1166</v>
      </c>
      <c r="D1061" s="242" t="s">
        <v>1166</v>
      </c>
      <c r="E1061" s="243">
        <v>66223752</v>
      </c>
    </row>
    <row r="1062" spans="1:5" ht="51">
      <c r="A1062" s="241" t="s">
        <v>1305</v>
      </c>
      <c r="B1062" s="242" t="s">
        <v>635</v>
      </c>
      <c r="C1062" s="242" t="s">
        <v>271</v>
      </c>
      <c r="D1062" s="242" t="s">
        <v>1166</v>
      </c>
      <c r="E1062" s="243">
        <v>54932815</v>
      </c>
    </row>
    <row r="1063" spans="1:5" ht="25.5">
      <c r="A1063" s="241" t="s">
        <v>1195</v>
      </c>
      <c r="B1063" s="242" t="s">
        <v>635</v>
      </c>
      <c r="C1063" s="242" t="s">
        <v>28</v>
      </c>
      <c r="D1063" s="242" t="s">
        <v>1166</v>
      </c>
      <c r="E1063" s="243">
        <v>54932815</v>
      </c>
    </row>
    <row r="1064" spans="1:5">
      <c r="A1064" s="241" t="s">
        <v>232</v>
      </c>
      <c r="B1064" s="242" t="s">
        <v>635</v>
      </c>
      <c r="C1064" s="242" t="s">
        <v>28</v>
      </c>
      <c r="D1064" s="242" t="s">
        <v>1127</v>
      </c>
      <c r="E1064" s="243">
        <v>54932815</v>
      </c>
    </row>
    <row r="1065" spans="1:5" ht="38.25">
      <c r="A1065" s="241" t="s">
        <v>67</v>
      </c>
      <c r="B1065" s="242" t="s">
        <v>635</v>
      </c>
      <c r="C1065" s="242" t="s">
        <v>28</v>
      </c>
      <c r="D1065" s="242" t="s">
        <v>325</v>
      </c>
      <c r="E1065" s="243">
        <v>3221001</v>
      </c>
    </row>
    <row r="1066" spans="1:5" ht="38.25">
      <c r="A1066" s="241" t="s">
        <v>234</v>
      </c>
      <c r="B1066" s="242" t="s">
        <v>635</v>
      </c>
      <c r="C1066" s="242" t="s">
        <v>28</v>
      </c>
      <c r="D1066" s="242" t="s">
        <v>331</v>
      </c>
      <c r="E1066" s="243">
        <v>50632113</v>
      </c>
    </row>
    <row r="1067" spans="1:5" ht="38.25">
      <c r="A1067" s="241" t="s">
        <v>215</v>
      </c>
      <c r="B1067" s="242" t="s">
        <v>635</v>
      </c>
      <c r="C1067" s="242" t="s">
        <v>28</v>
      </c>
      <c r="D1067" s="242" t="s">
        <v>329</v>
      </c>
      <c r="E1067" s="243">
        <v>1079701</v>
      </c>
    </row>
    <row r="1068" spans="1:5" ht="25.5">
      <c r="A1068" s="241" t="s">
        <v>1306</v>
      </c>
      <c r="B1068" s="242" t="s">
        <v>635</v>
      </c>
      <c r="C1068" s="242" t="s">
        <v>1307</v>
      </c>
      <c r="D1068" s="242" t="s">
        <v>1166</v>
      </c>
      <c r="E1068" s="243">
        <v>10736097</v>
      </c>
    </row>
    <row r="1069" spans="1:5" ht="25.5">
      <c r="A1069" s="241" t="s">
        <v>1188</v>
      </c>
      <c r="B1069" s="242" t="s">
        <v>635</v>
      </c>
      <c r="C1069" s="242" t="s">
        <v>1189</v>
      </c>
      <c r="D1069" s="242" t="s">
        <v>1166</v>
      </c>
      <c r="E1069" s="243">
        <v>10736097</v>
      </c>
    </row>
    <row r="1070" spans="1:5">
      <c r="A1070" s="241" t="s">
        <v>232</v>
      </c>
      <c r="B1070" s="242" t="s">
        <v>635</v>
      </c>
      <c r="C1070" s="242" t="s">
        <v>1189</v>
      </c>
      <c r="D1070" s="242" t="s">
        <v>1127</v>
      </c>
      <c r="E1070" s="243">
        <v>10736097</v>
      </c>
    </row>
    <row r="1071" spans="1:5" ht="38.25">
      <c r="A1071" s="241" t="s">
        <v>67</v>
      </c>
      <c r="B1071" s="242" t="s">
        <v>635</v>
      </c>
      <c r="C1071" s="242" t="s">
        <v>1189</v>
      </c>
      <c r="D1071" s="242" t="s">
        <v>325</v>
      </c>
      <c r="E1071" s="243">
        <v>386250</v>
      </c>
    </row>
    <row r="1072" spans="1:5" ht="38.25">
      <c r="A1072" s="241" t="s">
        <v>234</v>
      </c>
      <c r="B1072" s="242" t="s">
        <v>635</v>
      </c>
      <c r="C1072" s="242" t="s">
        <v>1189</v>
      </c>
      <c r="D1072" s="242" t="s">
        <v>331</v>
      </c>
      <c r="E1072" s="243">
        <v>10248687</v>
      </c>
    </row>
    <row r="1073" spans="1:5" ht="38.25">
      <c r="A1073" s="241" t="s">
        <v>215</v>
      </c>
      <c r="B1073" s="242" t="s">
        <v>635</v>
      </c>
      <c r="C1073" s="242" t="s">
        <v>1189</v>
      </c>
      <c r="D1073" s="242" t="s">
        <v>329</v>
      </c>
      <c r="E1073" s="243">
        <v>101160</v>
      </c>
    </row>
    <row r="1074" spans="1:5">
      <c r="A1074" s="241" t="s">
        <v>1308</v>
      </c>
      <c r="B1074" s="242" t="s">
        <v>635</v>
      </c>
      <c r="C1074" s="242" t="s">
        <v>1309</v>
      </c>
      <c r="D1074" s="242" t="s">
        <v>1166</v>
      </c>
      <c r="E1074" s="243">
        <v>554840</v>
      </c>
    </row>
    <row r="1075" spans="1:5">
      <c r="A1075" s="241" t="s">
        <v>1193</v>
      </c>
      <c r="B1075" s="242" t="s">
        <v>635</v>
      </c>
      <c r="C1075" s="242" t="s">
        <v>1194</v>
      </c>
      <c r="D1075" s="242" t="s">
        <v>1166</v>
      </c>
      <c r="E1075" s="243">
        <v>554840</v>
      </c>
    </row>
    <row r="1076" spans="1:5">
      <c r="A1076" s="241" t="s">
        <v>232</v>
      </c>
      <c r="B1076" s="242" t="s">
        <v>635</v>
      </c>
      <c r="C1076" s="242" t="s">
        <v>1194</v>
      </c>
      <c r="D1076" s="242" t="s">
        <v>1127</v>
      </c>
      <c r="E1076" s="243">
        <v>554840</v>
      </c>
    </row>
    <row r="1077" spans="1:5" ht="38.25">
      <c r="A1077" s="241" t="s">
        <v>234</v>
      </c>
      <c r="B1077" s="242" t="s">
        <v>635</v>
      </c>
      <c r="C1077" s="242" t="s">
        <v>1194</v>
      </c>
      <c r="D1077" s="242" t="s">
        <v>331</v>
      </c>
      <c r="E1077" s="243">
        <v>554840</v>
      </c>
    </row>
    <row r="1078" spans="1:5" ht="63.75">
      <c r="A1078" s="241" t="s">
        <v>557</v>
      </c>
      <c r="B1078" s="242" t="s">
        <v>645</v>
      </c>
      <c r="C1078" s="242" t="s">
        <v>1166</v>
      </c>
      <c r="D1078" s="242" t="s">
        <v>1166</v>
      </c>
      <c r="E1078" s="243">
        <v>1990000</v>
      </c>
    </row>
    <row r="1079" spans="1:5" ht="51">
      <c r="A1079" s="241" t="s">
        <v>1305</v>
      </c>
      <c r="B1079" s="242" t="s">
        <v>645</v>
      </c>
      <c r="C1079" s="242" t="s">
        <v>271</v>
      </c>
      <c r="D1079" s="242" t="s">
        <v>1166</v>
      </c>
      <c r="E1079" s="243">
        <v>1990000</v>
      </c>
    </row>
    <row r="1080" spans="1:5" ht="25.5">
      <c r="A1080" s="241" t="s">
        <v>1195</v>
      </c>
      <c r="B1080" s="242" t="s">
        <v>645</v>
      </c>
      <c r="C1080" s="242" t="s">
        <v>28</v>
      </c>
      <c r="D1080" s="242" t="s">
        <v>1166</v>
      </c>
      <c r="E1080" s="243">
        <v>1990000</v>
      </c>
    </row>
    <row r="1081" spans="1:5">
      <c r="A1081" s="241" t="s">
        <v>232</v>
      </c>
      <c r="B1081" s="242" t="s">
        <v>645</v>
      </c>
      <c r="C1081" s="242" t="s">
        <v>28</v>
      </c>
      <c r="D1081" s="242" t="s">
        <v>1127</v>
      </c>
      <c r="E1081" s="243">
        <v>1990000</v>
      </c>
    </row>
    <row r="1082" spans="1:5" ht="38.25">
      <c r="A1082" s="241" t="s">
        <v>234</v>
      </c>
      <c r="B1082" s="242" t="s">
        <v>645</v>
      </c>
      <c r="C1082" s="242" t="s">
        <v>28</v>
      </c>
      <c r="D1082" s="242" t="s">
        <v>331</v>
      </c>
      <c r="E1082" s="243">
        <v>1990000</v>
      </c>
    </row>
    <row r="1083" spans="1:5" ht="51">
      <c r="A1083" s="241" t="s">
        <v>555</v>
      </c>
      <c r="B1083" s="242" t="s">
        <v>636</v>
      </c>
      <c r="C1083" s="242" t="s">
        <v>1166</v>
      </c>
      <c r="D1083" s="242" t="s">
        <v>1166</v>
      </c>
      <c r="E1083" s="243">
        <v>790000</v>
      </c>
    </row>
    <row r="1084" spans="1:5" ht="51">
      <c r="A1084" s="241" t="s">
        <v>1305</v>
      </c>
      <c r="B1084" s="242" t="s">
        <v>636</v>
      </c>
      <c r="C1084" s="242" t="s">
        <v>271</v>
      </c>
      <c r="D1084" s="242" t="s">
        <v>1166</v>
      </c>
      <c r="E1084" s="243">
        <v>790000</v>
      </c>
    </row>
    <row r="1085" spans="1:5" ht="25.5">
      <c r="A1085" s="241" t="s">
        <v>1195</v>
      </c>
      <c r="B1085" s="242" t="s">
        <v>636</v>
      </c>
      <c r="C1085" s="242" t="s">
        <v>28</v>
      </c>
      <c r="D1085" s="242" t="s">
        <v>1166</v>
      </c>
      <c r="E1085" s="243">
        <v>790000</v>
      </c>
    </row>
    <row r="1086" spans="1:5">
      <c r="A1086" s="241" t="s">
        <v>232</v>
      </c>
      <c r="B1086" s="242" t="s">
        <v>636</v>
      </c>
      <c r="C1086" s="242" t="s">
        <v>28</v>
      </c>
      <c r="D1086" s="242" t="s">
        <v>1127</v>
      </c>
      <c r="E1086" s="243">
        <v>790000</v>
      </c>
    </row>
    <row r="1087" spans="1:5" ht="38.25">
      <c r="A1087" s="241" t="s">
        <v>234</v>
      </c>
      <c r="B1087" s="242" t="s">
        <v>636</v>
      </c>
      <c r="C1087" s="242" t="s">
        <v>28</v>
      </c>
      <c r="D1087" s="242" t="s">
        <v>331</v>
      </c>
      <c r="E1087" s="243">
        <v>750000</v>
      </c>
    </row>
    <row r="1088" spans="1:5" ht="38.25">
      <c r="A1088" s="241" t="s">
        <v>215</v>
      </c>
      <c r="B1088" s="242" t="s">
        <v>636</v>
      </c>
      <c r="C1088" s="242" t="s">
        <v>28</v>
      </c>
      <c r="D1088" s="242" t="s">
        <v>329</v>
      </c>
      <c r="E1088" s="243">
        <v>40000</v>
      </c>
    </row>
    <row r="1089" spans="1:5" ht="51">
      <c r="A1089" s="241" t="s">
        <v>558</v>
      </c>
      <c r="B1089" s="242" t="s">
        <v>646</v>
      </c>
      <c r="C1089" s="242" t="s">
        <v>1166</v>
      </c>
      <c r="D1089" s="242" t="s">
        <v>1166</v>
      </c>
      <c r="E1089" s="243">
        <v>10470041</v>
      </c>
    </row>
    <row r="1090" spans="1:5" ht="51">
      <c r="A1090" s="241" t="s">
        <v>1305</v>
      </c>
      <c r="B1090" s="242" t="s">
        <v>646</v>
      </c>
      <c r="C1090" s="242" t="s">
        <v>271</v>
      </c>
      <c r="D1090" s="242" t="s">
        <v>1166</v>
      </c>
      <c r="E1090" s="243">
        <v>10470041</v>
      </c>
    </row>
    <row r="1091" spans="1:5" ht="25.5">
      <c r="A1091" s="241" t="s">
        <v>1195</v>
      </c>
      <c r="B1091" s="242" t="s">
        <v>646</v>
      </c>
      <c r="C1091" s="242" t="s">
        <v>28</v>
      </c>
      <c r="D1091" s="242" t="s">
        <v>1166</v>
      </c>
      <c r="E1091" s="243">
        <v>10470041</v>
      </c>
    </row>
    <row r="1092" spans="1:5">
      <c r="A1092" s="241" t="s">
        <v>232</v>
      </c>
      <c r="B1092" s="242" t="s">
        <v>646</v>
      </c>
      <c r="C1092" s="242" t="s">
        <v>28</v>
      </c>
      <c r="D1092" s="242" t="s">
        <v>1127</v>
      </c>
      <c r="E1092" s="243">
        <v>10470041</v>
      </c>
    </row>
    <row r="1093" spans="1:5" ht="38.25">
      <c r="A1093" s="241" t="s">
        <v>234</v>
      </c>
      <c r="B1093" s="242" t="s">
        <v>646</v>
      </c>
      <c r="C1093" s="242" t="s">
        <v>28</v>
      </c>
      <c r="D1093" s="242" t="s">
        <v>331</v>
      </c>
      <c r="E1093" s="243">
        <v>10470041</v>
      </c>
    </row>
    <row r="1094" spans="1:5" ht="38.25">
      <c r="A1094" s="241" t="s">
        <v>950</v>
      </c>
      <c r="B1094" s="242" t="s">
        <v>951</v>
      </c>
      <c r="C1094" s="242" t="s">
        <v>1166</v>
      </c>
      <c r="D1094" s="242" t="s">
        <v>1166</v>
      </c>
      <c r="E1094" s="243">
        <v>4445427</v>
      </c>
    </row>
    <row r="1095" spans="1:5" ht="25.5">
      <c r="A1095" s="241" t="s">
        <v>1306</v>
      </c>
      <c r="B1095" s="242" t="s">
        <v>951</v>
      </c>
      <c r="C1095" s="242" t="s">
        <v>1307</v>
      </c>
      <c r="D1095" s="242" t="s">
        <v>1166</v>
      </c>
      <c r="E1095" s="243">
        <v>4445427</v>
      </c>
    </row>
    <row r="1096" spans="1:5" ht="25.5">
      <c r="A1096" s="241" t="s">
        <v>1188</v>
      </c>
      <c r="B1096" s="242" t="s">
        <v>951</v>
      </c>
      <c r="C1096" s="242" t="s">
        <v>1189</v>
      </c>
      <c r="D1096" s="242" t="s">
        <v>1166</v>
      </c>
      <c r="E1096" s="243">
        <v>4445427</v>
      </c>
    </row>
    <row r="1097" spans="1:5">
      <c r="A1097" s="241" t="s">
        <v>232</v>
      </c>
      <c r="B1097" s="242" t="s">
        <v>951</v>
      </c>
      <c r="C1097" s="242" t="s">
        <v>1189</v>
      </c>
      <c r="D1097" s="242" t="s">
        <v>1127</v>
      </c>
      <c r="E1097" s="243">
        <v>4445427</v>
      </c>
    </row>
    <row r="1098" spans="1:5" ht="38.25">
      <c r="A1098" s="241" t="s">
        <v>234</v>
      </c>
      <c r="B1098" s="242" t="s">
        <v>951</v>
      </c>
      <c r="C1098" s="242" t="s">
        <v>1189</v>
      </c>
      <c r="D1098" s="242" t="s">
        <v>331</v>
      </c>
      <c r="E1098" s="243">
        <v>4445427</v>
      </c>
    </row>
    <row r="1099" spans="1:5" ht="38.25">
      <c r="A1099" s="241" t="s">
        <v>1480</v>
      </c>
      <c r="B1099" s="242" t="s">
        <v>1481</v>
      </c>
      <c r="C1099" s="242" t="s">
        <v>1166</v>
      </c>
      <c r="D1099" s="242" t="s">
        <v>1166</v>
      </c>
      <c r="E1099" s="243">
        <v>205521</v>
      </c>
    </row>
    <row r="1100" spans="1:5" ht="25.5">
      <c r="A1100" s="241" t="s">
        <v>1306</v>
      </c>
      <c r="B1100" s="242" t="s">
        <v>1481</v>
      </c>
      <c r="C1100" s="242" t="s">
        <v>1307</v>
      </c>
      <c r="D1100" s="242" t="s">
        <v>1166</v>
      </c>
      <c r="E1100" s="243">
        <v>205521</v>
      </c>
    </row>
    <row r="1101" spans="1:5" ht="25.5">
      <c r="A1101" s="241" t="s">
        <v>1188</v>
      </c>
      <c r="B1101" s="242" t="s">
        <v>1481</v>
      </c>
      <c r="C1101" s="242" t="s">
        <v>1189</v>
      </c>
      <c r="D1101" s="242" t="s">
        <v>1166</v>
      </c>
      <c r="E1101" s="243">
        <v>205521</v>
      </c>
    </row>
    <row r="1102" spans="1:5">
      <c r="A1102" s="241" t="s">
        <v>232</v>
      </c>
      <c r="B1102" s="242" t="s">
        <v>1481</v>
      </c>
      <c r="C1102" s="242" t="s">
        <v>1189</v>
      </c>
      <c r="D1102" s="242" t="s">
        <v>1127</v>
      </c>
      <c r="E1102" s="243">
        <v>205521</v>
      </c>
    </row>
    <row r="1103" spans="1:5" ht="38.25">
      <c r="A1103" s="241" t="s">
        <v>234</v>
      </c>
      <c r="B1103" s="242" t="s">
        <v>1481</v>
      </c>
      <c r="C1103" s="242" t="s">
        <v>1189</v>
      </c>
      <c r="D1103" s="242" t="s">
        <v>331</v>
      </c>
      <c r="E1103" s="243">
        <v>205521</v>
      </c>
    </row>
    <row r="1104" spans="1:5" ht="25.5">
      <c r="A1104" s="241" t="s">
        <v>1069</v>
      </c>
      <c r="B1104" s="242" t="s">
        <v>1070</v>
      </c>
      <c r="C1104" s="242" t="s">
        <v>1166</v>
      </c>
      <c r="D1104" s="242" t="s">
        <v>1166</v>
      </c>
      <c r="E1104" s="243">
        <v>1063627</v>
      </c>
    </row>
    <row r="1105" spans="1:5" ht="25.5">
      <c r="A1105" s="241" t="s">
        <v>1306</v>
      </c>
      <c r="B1105" s="242" t="s">
        <v>1070</v>
      </c>
      <c r="C1105" s="242" t="s">
        <v>1307</v>
      </c>
      <c r="D1105" s="242" t="s">
        <v>1166</v>
      </c>
      <c r="E1105" s="243">
        <v>1063627</v>
      </c>
    </row>
    <row r="1106" spans="1:5" ht="25.5">
      <c r="A1106" s="241" t="s">
        <v>1188</v>
      </c>
      <c r="B1106" s="242" t="s">
        <v>1070</v>
      </c>
      <c r="C1106" s="242" t="s">
        <v>1189</v>
      </c>
      <c r="D1106" s="242" t="s">
        <v>1166</v>
      </c>
      <c r="E1106" s="243">
        <v>1063627</v>
      </c>
    </row>
    <row r="1107" spans="1:5">
      <c r="A1107" s="241" t="s">
        <v>232</v>
      </c>
      <c r="B1107" s="242" t="s">
        <v>1070</v>
      </c>
      <c r="C1107" s="242" t="s">
        <v>1189</v>
      </c>
      <c r="D1107" s="242" t="s">
        <v>1127</v>
      </c>
      <c r="E1107" s="243">
        <v>1063627</v>
      </c>
    </row>
    <row r="1108" spans="1:5" ht="38.25">
      <c r="A1108" s="241" t="s">
        <v>234</v>
      </c>
      <c r="B1108" s="242" t="s">
        <v>1070</v>
      </c>
      <c r="C1108" s="242" t="s">
        <v>1189</v>
      </c>
      <c r="D1108" s="242" t="s">
        <v>331</v>
      </c>
      <c r="E1108" s="243">
        <v>1063627</v>
      </c>
    </row>
    <row r="1109" spans="1:5" ht="63.75">
      <c r="A1109" s="241" t="s">
        <v>539</v>
      </c>
      <c r="B1109" s="242" t="s">
        <v>650</v>
      </c>
      <c r="C1109" s="242" t="s">
        <v>1166</v>
      </c>
      <c r="D1109" s="242" t="s">
        <v>1166</v>
      </c>
      <c r="E1109" s="243">
        <v>102300</v>
      </c>
    </row>
    <row r="1110" spans="1:5" ht="51">
      <c r="A1110" s="241" t="s">
        <v>1305</v>
      </c>
      <c r="B1110" s="242" t="s">
        <v>650</v>
      </c>
      <c r="C1110" s="242" t="s">
        <v>271</v>
      </c>
      <c r="D1110" s="242" t="s">
        <v>1166</v>
      </c>
      <c r="E1110" s="243">
        <v>98680</v>
      </c>
    </row>
    <row r="1111" spans="1:5" ht="25.5">
      <c r="A1111" s="241" t="s">
        <v>1195</v>
      </c>
      <c r="B1111" s="242" t="s">
        <v>650</v>
      </c>
      <c r="C1111" s="242" t="s">
        <v>28</v>
      </c>
      <c r="D1111" s="242" t="s">
        <v>1166</v>
      </c>
      <c r="E1111" s="243">
        <v>98680</v>
      </c>
    </row>
    <row r="1112" spans="1:5">
      <c r="A1112" s="241" t="s">
        <v>232</v>
      </c>
      <c r="B1112" s="242" t="s">
        <v>650</v>
      </c>
      <c r="C1112" s="242" t="s">
        <v>28</v>
      </c>
      <c r="D1112" s="242" t="s">
        <v>1127</v>
      </c>
      <c r="E1112" s="243">
        <v>98680</v>
      </c>
    </row>
    <row r="1113" spans="1:5">
      <c r="A1113" s="241" t="s">
        <v>216</v>
      </c>
      <c r="B1113" s="242" t="s">
        <v>650</v>
      </c>
      <c r="C1113" s="242" t="s">
        <v>28</v>
      </c>
      <c r="D1113" s="242" t="s">
        <v>335</v>
      </c>
      <c r="E1113" s="243">
        <v>98680</v>
      </c>
    </row>
    <row r="1114" spans="1:5" ht="25.5">
      <c r="A1114" s="241" t="s">
        <v>1306</v>
      </c>
      <c r="B1114" s="242" t="s">
        <v>650</v>
      </c>
      <c r="C1114" s="242" t="s">
        <v>1307</v>
      </c>
      <c r="D1114" s="242" t="s">
        <v>1166</v>
      </c>
      <c r="E1114" s="243">
        <v>3620</v>
      </c>
    </row>
    <row r="1115" spans="1:5" ht="25.5">
      <c r="A1115" s="241" t="s">
        <v>1188</v>
      </c>
      <c r="B1115" s="242" t="s">
        <v>650</v>
      </c>
      <c r="C1115" s="242" t="s">
        <v>1189</v>
      </c>
      <c r="D1115" s="242" t="s">
        <v>1166</v>
      </c>
      <c r="E1115" s="243">
        <v>3620</v>
      </c>
    </row>
    <row r="1116" spans="1:5">
      <c r="A1116" s="241" t="s">
        <v>232</v>
      </c>
      <c r="B1116" s="242" t="s">
        <v>650</v>
      </c>
      <c r="C1116" s="242" t="s">
        <v>1189</v>
      </c>
      <c r="D1116" s="242" t="s">
        <v>1127</v>
      </c>
      <c r="E1116" s="243">
        <v>3620</v>
      </c>
    </row>
    <row r="1117" spans="1:5">
      <c r="A1117" s="241" t="s">
        <v>216</v>
      </c>
      <c r="B1117" s="242" t="s">
        <v>650</v>
      </c>
      <c r="C1117" s="242" t="s">
        <v>1189</v>
      </c>
      <c r="D1117" s="242" t="s">
        <v>335</v>
      </c>
      <c r="E1117" s="243">
        <v>3620</v>
      </c>
    </row>
    <row r="1118" spans="1:5" ht="51">
      <c r="A1118" s="241" t="s">
        <v>2112</v>
      </c>
      <c r="B1118" s="242" t="s">
        <v>1627</v>
      </c>
      <c r="C1118" s="242" t="s">
        <v>1166</v>
      </c>
      <c r="D1118" s="242" t="s">
        <v>1166</v>
      </c>
      <c r="E1118" s="243">
        <v>2798900</v>
      </c>
    </row>
    <row r="1119" spans="1:5" ht="51">
      <c r="A1119" s="241" t="s">
        <v>1305</v>
      </c>
      <c r="B1119" s="242" t="s">
        <v>1627</v>
      </c>
      <c r="C1119" s="242" t="s">
        <v>271</v>
      </c>
      <c r="D1119" s="242" t="s">
        <v>1166</v>
      </c>
      <c r="E1119" s="243">
        <v>2281000</v>
      </c>
    </row>
    <row r="1120" spans="1:5" ht="25.5">
      <c r="A1120" s="241" t="s">
        <v>1195</v>
      </c>
      <c r="B1120" s="242" t="s">
        <v>1627</v>
      </c>
      <c r="C1120" s="242" t="s">
        <v>28</v>
      </c>
      <c r="D1120" s="242" t="s">
        <v>1166</v>
      </c>
      <c r="E1120" s="243">
        <v>2281000</v>
      </c>
    </row>
    <row r="1121" spans="1:5">
      <c r="A1121" s="241" t="s">
        <v>182</v>
      </c>
      <c r="B1121" s="242" t="s">
        <v>1627</v>
      </c>
      <c r="C1121" s="242" t="s">
        <v>28</v>
      </c>
      <c r="D1121" s="242" t="s">
        <v>1132</v>
      </c>
      <c r="E1121" s="243">
        <v>2281000</v>
      </c>
    </row>
    <row r="1122" spans="1:5">
      <c r="A1122" s="241" t="s">
        <v>1625</v>
      </c>
      <c r="B1122" s="242" t="s">
        <v>1627</v>
      </c>
      <c r="C1122" s="242" t="s">
        <v>28</v>
      </c>
      <c r="D1122" s="242" t="s">
        <v>1626</v>
      </c>
      <c r="E1122" s="243">
        <v>2281000</v>
      </c>
    </row>
    <row r="1123" spans="1:5" ht="25.5">
      <c r="A1123" s="241" t="s">
        <v>1306</v>
      </c>
      <c r="B1123" s="242" t="s">
        <v>1627</v>
      </c>
      <c r="C1123" s="242" t="s">
        <v>1307</v>
      </c>
      <c r="D1123" s="242" t="s">
        <v>1166</v>
      </c>
      <c r="E1123" s="243">
        <v>517900</v>
      </c>
    </row>
    <row r="1124" spans="1:5" ht="25.5">
      <c r="A1124" s="241" t="s">
        <v>1188</v>
      </c>
      <c r="B1124" s="242" t="s">
        <v>1627</v>
      </c>
      <c r="C1124" s="242" t="s">
        <v>1189</v>
      </c>
      <c r="D1124" s="242" t="s">
        <v>1166</v>
      </c>
      <c r="E1124" s="243">
        <v>517900</v>
      </c>
    </row>
    <row r="1125" spans="1:5">
      <c r="A1125" s="241" t="s">
        <v>182</v>
      </c>
      <c r="B1125" s="242" t="s">
        <v>1627</v>
      </c>
      <c r="C1125" s="242" t="s">
        <v>1189</v>
      </c>
      <c r="D1125" s="242" t="s">
        <v>1132</v>
      </c>
      <c r="E1125" s="243">
        <v>517900</v>
      </c>
    </row>
    <row r="1126" spans="1:5">
      <c r="A1126" s="241" t="s">
        <v>1625</v>
      </c>
      <c r="B1126" s="242" t="s">
        <v>1627</v>
      </c>
      <c r="C1126" s="242" t="s">
        <v>1189</v>
      </c>
      <c r="D1126" s="242" t="s">
        <v>1626</v>
      </c>
      <c r="E1126" s="243">
        <v>517900</v>
      </c>
    </row>
    <row r="1127" spans="1:5" ht="63.75">
      <c r="A1127" s="241" t="s">
        <v>333</v>
      </c>
      <c r="B1127" s="242" t="s">
        <v>643</v>
      </c>
      <c r="C1127" s="242" t="s">
        <v>1166</v>
      </c>
      <c r="D1127" s="242" t="s">
        <v>1166</v>
      </c>
      <c r="E1127" s="243">
        <v>1043300</v>
      </c>
    </row>
    <row r="1128" spans="1:5" ht="51">
      <c r="A1128" s="241" t="s">
        <v>1305</v>
      </c>
      <c r="B1128" s="242" t="s">
        <v>643</v>
      </c>
      <c r="C1128" s="242" t="s">
        <v>271</v>
      </c>
      <c r="D1128" s="242" t="s">
        <v>1166</v>
      </c>
      <c r="E1128" s="243">
        <v>1018800</v>
      </c>
    </row>
    <row r="1129" spans="1:5" ht="25.5">
      <c r="A1129" s="241" t="s">
        <v>1195</v>
      </c>
      <c r="B1129" s="242" t="s">
        <v>643</v>
      </c>
      <c r="C1129" s="242" t="s">
        <v>28</v>
      </c>
      <c r="D1129" s="242" t="s">
        <v>1166</v>
      </c>
      <c r="E1129" s="243">
        <v>1018800</v>
      </c>
    </row>
    <row r="1130" spans="1:5">
      <c r="A1130" s="241" t="s">
        <v>232</v>
      </c>
      <c r="B1130" s="242" t="s">
        <v>643</v>
      </c>
      <c r="C1130" s="242" t="s">
        <v>28</v>
      </c>
      <c r="D1130" s="242" t="s">
        <v>1127</v>
      </c>
      <c r="E1130" s="243">
        <v>1018800</v>
      </c>
    </row>
    <row r="1131" spans="1:5" ht="38.25">
      <c r="A1131" s="241" t="s">
        <v>234</v>
      </c>
      <c r="B1131" s="242" t="s">
        <v>643</v>
      </c>
      <c r="C1131" s="242" t="s">
        <v>28</v>
      </c>
      <c r="D1131" s="242" t="s">
        <v>331</v>
      </c>
      <c r="E1131" s="243">
        <v>1018800</v>
      </c>
    </row>
    <row r="1132" spans="1:5" ht="25.5">
      <c r="A1132" s="241" t="s">
        <v>1306</v>
      </c>
      <c r="B1132" s="242" t="s">
        <v>643</v>
      </c>
      <c r="C1132" s="242" t="s">
        <v>1307</v>
      </c>
      <c r="D1132" s="242" t="s">
        <v>1166</v>
      </c>
      <c r="E1132" s="243">
        <v>24500</v>
      </c>
    </row>
    <row r="1133" spans="1:5" ht="25.5">
      <c r="A1133" s="241" t="s">
        <v>1188</v>
      </c>
      <c r="B1133" s="242" t="s">
        <v>643</v>
      </c>
      <c r="C1133" s="242" t="s">
        <v>1189</v>
      </c>
      <c r="D1133" s="242" t="s">
        <v>1166</v>
      </c>
      <c r="E1133" s="243">
        <v>24500</v>
      </c>
    </row>
    <row r="1134" spans="1:5">
      <c r="A1134" s="241" t="s">
        <v>232</v>
      </c>
      <c r="B1134" s="242" t="s">
        <v>643</v>
      </c>
      <c r="C1134" s="242" t="s">
        <v>1189</v>
      </c>
      <c r="D1134" s="242" t="s">
        <v>1127</v>
      </c>
      <c r="E1134" s="243">
        <v>24500</v>
      </c>
    </row>
    <row r="1135" spans="1:5" ht="38.25">
      <c r="A1135" s="241" t="s">
        <v>234</v>
      </c>
      <c r="B1135" s="242" t="s">
        <v>643</v>
      </c>
      <c r="C1135" s="242" t="s">
        <v>1189</v>
      </c>
      <c r="D1135" s="242" t="s">
        <v>331</v>
      </c>
      <c r="E1135" s="243">
        <v>24500</v>
      </c>
    </row>
    <row r="1136" spans="1:5" ht="38.25">
      <c r="A1136" s="241" t="s">
        <v>336</v>
      </c>
      <c r="B1136" s="242" t="s">
        <v>651</v>
      </c>
      <c r="C1136" s="242" t="s">
        <v>1166</v>
      </c>
      <c r="D1136" s="242" t="s">
        <v>1166</v>
      </c>
      <c r="E1136" s="243">
        <v>180200</v>
      </c>
    </row>
    <row r="1137" spans="1:5" ht="51">
      <c r="A1137" s="241" t="s">
        <v>1305</v>
      </c>
      <c r="B1137" s="242" t="s">
        <v>651</v>
      </c>
      <c r="C1137" s="242" t="s">
        <v>271</v>
      </c>
      <c r="D1137" s="242" t="s">
        <v>1166</v>
      </c>
      <c r="E1137" s="243">
        <v>152994</v>
      </c>
    </row>
    <row r="1138" spans="1:5" ht="25.5">
      <c r="A1138" s="241" t="s">
        <v>1195</v>
      </c>
      <c r="B1138" s="242" t="s">
        <v>651</v>
      </c>
      <c r="C1138" s="242" t="s">
        <v>28</v>
      </c>
      <c r="D1138" s="242" t="s">
        <v>1166</v>
      </c>
      <c r="E1138" s="243">
        <v>152994</v>
      </c>
    </row>
    <row r="1139" spans="1:5">
      <c r="A1139" s="241" t="s">
        <v>232</v>
      </c>
      <c r="B1139" s="242" t="s">
        <v>651</v>
      </c>
      <c r="C1139" s="242" t="s">
        <v>28</v>
      </c>
      <c r="D1139" s="242" t="s">
        <v>1127</v>
      </c>
      <c r="E1139" s="243">
        <v>152994</v>
      </c>
    </row>
    <row r="1140" spans="1:5">
      <c r="A1140" s="241" t="s">
        <v>216</v>
      </c>
      <c r="B1140" s="242" t="s">
        <v>651</v>
      </c>
      <c r="C1140" s="242" t="s">
        <v>28</v>
      </c>
      <c r="D1140" s="242" t="s">
        <v>335</v>
      </c>
      <c r="E1140" s="243">
        <v>152994</v>
      </c>
    </row>
    <row r="1141" spans="1:5" ht="25.5">
      <c r="A1141" s="241" t="s">
        <v>1306</v>
      </c>
      <c r="B1141" s="242" t="s">
        <v>651</v>
      </c>
      <c r="C1141" s="242" t="s">
        <v>1307</v>
      </c>
      <c r="D1141" s="242" t="s">
        <v>1166</v>
      </c>
      <c r="E1141" s="243">
        <v>27206</v>
      </c>
    </row>
    <row r="1142" spans="1:5" ht="25.5">
      <c r="A1142" s="241" t="s">
        <v>1188</v>
      </c>
      <c r="B1142" s="242" t="s">
        <v>651</v>
      </c>
      <c r="C1142" s="242" t="s">
        <v>1189</v>
      </c>
      <c r="D1142" s="242" t="s">
        <v>1166</v>
      </c>
      <c r="E1142" s="243">
        <v>27206</v>
      </c>
    </row>
    <row r="1143" spans="1:5">
      <c r="A1143" s="241" t="s">
        <v>232</v>
      </c>
      <c r="B1143" s="242" t="s">
        <v>651</v>
      </c>
      <c r="C1143" s="242" t="s">
        <v>1189</v>
      </c>
      <c r="D1143" s="242" t="s">
        <v>1127</v>
      </c>
      <c r="E1143" s="243">
        <v>27206</v>
      </c>
    </row>
    <row r="1144" spans="1:5">
      <c r="A1144" s="241" t="s">
        <v>216</v>
      </c>
      <c r="B1144" s="242" t="s">
        <v>651</v>
      </c>
      <c r="C1144" s="242" t="s">
        <v>1189</v>
      </c>
      <c r="D1144" s="242" t="s">
        <v>335</v>
      </c>
      <c r="E1144" s="243">
        <v>27206</v>
      </c>
    </row>
    <row r="1145" spans="1:5" ht="51">
      <c r="A1145" s="241" t="s">
        <v>334</v>
      </c>
      <c r="B1145" s="242" t="s">
        <v>644</v>
      </c>
      <c r="C1145" s="242" t="s">
        <v>1166</v>
      </c>
      <c r="D1145" s="242" t="s">
        <v>1166</v>
      </c>
      <c r="E1145" s="243">
        <v>3046700</v>
      </c>
    </row>
    <row r="1146" spans="1:5" ht="51">
      <c r="A1146" s="241" t="s">
        <v>1305</v>
      </c>
      <c r="B1146" s="242" t="s">
        <v>644</v>
      </c>
      <c r="C1146" s="242" t="s">
        <v>271</v>
      </c>
      <c r="D1146" s="242" t="s">
        <v>1166</v>
      </c>
      <c r="E1146" s="243">
        <v>3021460</v>
      </c>
    </row>
    <row r="1147" spans="1:5" ht="25.5">
      <c r="A1147" s="241" t="s">
        <v>1195</v>
      </c>
      <c r="B1147" s="242" t="s">
        <v>644</v>
      </c>
      <c r="C1147" s="242" t="s">
        <v>28</v>
      </c>
      <c r="D1147" s="242" t="s">
        <v>1166</v>
      </c>
      <c r="E1147" s="243">
        <v>3021460</v>
      </c>
    </row>
    <row r="1148" spans="1:5">
      <c r="A1148" s="241" t="s">
        <v>232</v>
      </c>
      <c r="B1148" s="242" t="s">
        <v>644</v>
      </c>
      <c r="C1148" s="242" t="s">
        <v>28</v>
      </c>
      <c r="D1148" s="242" t="s">
        <v>1127</v>
      </c>
      <c r="E1148" s="243">
        <v>3021460</v>
      </c>
    </row>
    <row r="1149" spans="1:5" ht="38.25">
      <c r="A1149" s="241" t="s">
        <v>234</v>
      </c>
      <c r="B1149" s="242" t="s">
        <v>644</v>
      </c>
      <c r="C1149" s="242" t="s">
        <v>28</v>
      </c>
      <c r="D1149" s="242" t="s">
        <v>331</v>
      </c>
      <c r="E1149" s="243">
        <v>3021460</v>
      </c>
    </row>
    <row r="1150" spans="1:5" ht="25.5">
      <c r="A1150" s="241" t="s">
        <v>1306</v>
      </c>
      <c r="B1150" s="242" t="s">
        <v>644</v>
      </c>
      <c r="C1150" s="242" t="s">
        <v>1307</v>
      </c>
      <c r="D1150" s="242" t="s">
        <v>1166</v>
      </c>
      <c r="E1150" s="243">
        <v>25240</v>
      </c>
    </row>
    <row r="1151" spans="1:5" ht="25.5">
      <c r="A1151" s="241" t="s">
        <v>1188</v>
      </c>
      <c r="B1151" s="242" t="s">
        <v>644</v>
      </c>
      <c r="C1151" s="242" t="s">
        <v>1189</v>
      </c>
      <c r="D1151" s="242" t="s">
        <v>1166</v>
      </c>
      <c r="E1151" s="243">
        <v>25240</v>
      </c>
    </row>
    <row r="1152" spans="1:5">
      <c r="A1152" s="241" t="s">
        <v>232</v>
      </c>
      <c r="B1152" s="242" t="s">
        <v>644</v>
      </c>
      <c r="C1152" s="242" t="s">
        <v>1189</v>
      </c>
      <c r="D1152" s="242" t="s">
        <v>1127</v>
      </c>
      <c r="E1152" s="243">
        <v>25240</v>
      </c>
    </row>
    <row r="1153" spans="1:5" ht="38.25">
      <c r="A1153" s="241" t="s">
        <v>234</v>
      </c>
      <c r="B1153" s="242" t="s">
        <v>644</v>
      </c>
      <c r="C1153" s="242" t="s">
        <v>1189</v>
      </c>
      <c r="D1153" s="242" t="s">
        <v>331</v>
      </c>
      <c r="E1153" s="243">
        <v>25240</v>
      </c>
    </row>
    <row r="1154" spans="1:5" ht="51">
      <c r="A1154" s="241" t="s">
        <v>2108</v>
      </c>
      <c r="B1154" s="242" t="s">
        <v>2109</v>
      </c>
      <c r="C1154" s="242" t="s">
        <v>1166</v>
      </c>
      <c r="D1154" s="242" t="s">
        <v>1166</v>
      </c>
      <c r="E1154" s="243">
        <v>694000</v>
      </c>
    </row>
    <row r="1155" spans="1:5" ht="51">
      <c r="A1155" s="241" t="s">
        <v>1305</v>
      </c>
      <c r="B1155" s="242" t="s">
        <v>2109</v>
      </c>
      <c r="C1155" s="242" t="s">
        <v>271</v>
      </c>
      <c r="D1155" s="242" t="s">
        <v>1166</v>
      </c>
      <c r="E1155" s="243">
        <v>612094</v>
      </c>
    </row>
    <row r="1156" spans="1:5" ht="25.5">
      <c r="A1156" s="241" t="s">
        <v>1195</v>
      </c>
      <c r="B1156" s="242" t="s">
        <v>2109</v>
      </c>
      <c r="C1156" s="242" t="s">
        <v>28</v>
      </c>
      <c r="D1156" s="242" t="s">
        <v>1166</v>
      </c>
      <c r="E1156" s="243">
        <v>612094</v>
      </c>
    </row>
    <row r="1157" spans="1:5">
      <c r="A1157" s="241" t="s">
        <v>232</v>
      </c>
      <c r="B1157" s="242" t="s">
        <v>2109</v>
      </c>
      <c r="C1157" s="242" t="s">
        <v>28</v>
      </c>
      <c r="D1157" s="242" t="s">
        <v>1127</v>
      </c>
      <c r="E1157" s="243">
        <v>612094</v>
      </c>
    </row>
    <row r="1158" spans="1:5" ht="38.25">
      <c r="A1158" s="241" t="s">
        <v>234</v>
      </c>
      <c r="B1158" s="242" t="s">
        <v>2109</v>
      </c>
      <c r="C1158" s="242" t="s">
        <v>28</v>
      </c>
      <c r="D1158" s="242" t="s">
        <v>331</v>
      </c>
      <c r="E1158" s="243">
        <v>612094</v>
      </c>
    </row>
    <row r="1159" spans="1:5" ht="25.5">
      <c r="A1159" s="241" t="s">
        <v>1306</v>
      </c>
      <c r="B1159" s="242" t="s">
        <v>2109</v>
      </c>
      <c r="C1159" s="242" t="s">
        <v>1307</v>
      </c>
      <c r="D1159" s="242" t="s">
        <v>1166</v>
      </c>
      <c r="E1159" s="243">
        <v>81906</v>
      </c>
    </row>
    <row r="1160" spans="1:5" ht="25.5">
      <c r="A1160" s="241" t="s">
        <v>1188</v>
      </c>
      <c r="B1160" s="242" t="s">
        <v>2109</v>
      </c>
      <c r="C1160" s="242" t="s">
        <v>1189</v>
      </c>
      <c r="D1160" s="242" t="s">
        <v>1166</v>
      </c>
      <c r="E1160" s="243">
        <v>81906</v>
      </c>
    </row>
    <row r="1161" spans="1:5">
      <c r="A1161" s="241" t="s">
        <v>232</v>
      </c>
      <c r="B1161" s="242" t="s">
        <v>2109</v>
      </c>
      <c r="C1161" s="242" t="s">
        <v>1189</v>
      </c>
      <c r="D1161" s="242" t="s">
        <v>1127</v>
      </c>
      <c r="E1161" s="243">
        <v>81906</v>
      </c>
    </row>
    <row r="1162" spans="1:5" ht="38.25">
      <c r="A1162" s="241" t="s">
        <v>234</v>
      </c>
      <c r="B1162" s="242" t="s">
        <v>2109</v>
      </c>
      <c r="C1162" s="242" t="s">
        <v>1189</v>
      </c>
      <c r="D1162" s="242" t="s">
        <v>331</v>
      </c>
      <c r="E1162" s="243">
        <v>81906</v>
      </c>
    </row>
    <row r="1163" spans="1:5" ht="114.75">
      <c r="A1163" s="241" t="s">
        <v>2110</v>
      </c>
      <c r="B1163" s="242" t="s">
        <v>1763</v>
      </c>
      <c r="C1163" s="242" t="s">
        <v>1166</v>
      </c>
      <c r="D1163" s="242" t="s">
        <v>1166</v>
      </c>
      <c r="E1163" s="243">
        <v>109200</v>
      </c>
    </row>
    <row r="1164" spans="1:5" ht="51">
      <c r="A1164" s="241" t="s">
        <v>1305</v>
      </c>
      <c r="B1164" s="242" t="s">
        <v>1763</v>
      </c>
      <c r="C1164" s="242" t="s">
        <v>271</v>
      </c>
      <c r="D1164" s="242" t="s">
        <v>1166</v>
      </c>
      <c r="E1164" s="243">
        <v>106600</v>
      </c>
    </row>
    <row r="1165" spans="1:5" ht="25.5">
      <c r="A1165" s="241" t="s">
        <v>1195</v>
      </c>
      <c r="B1165" s="242" t="s">
        <v>1763</v>
      </c>
      <c r="C1165" s="242" t="s">
        <v>28</v>
      </c>
      <c r="D1165" s="242" t="s">
        <v>1166</v>
      </c>
      <c r="E1165" s="243">
        <v>106600</v>
      </c>
    </row>
    <row r="1166" spans="1:5">
      <c r="A1166" s="241" t="s">
        <v>232</v>
      </c>
      <c r="B1166" s="242" t="s">
        <v>1763</v>
      </c>
      <c r="C1166" s="242" t="s">
        <v>28</v>
      </c>
      <c r="D1166" s="242" t="s">
        <v>1127</v>
      </c>
      <c r="E1166" s="243">
        <v>106600</v>
      </c>
    </row>
    <row r="1167" spans="1:5">
      <c r="A1167" s="241" t="s">
        <v>216</v>
      </c>
      <c r="B1167" s="242" t="s">
        <v>1763</v>
      </c>
      <c r="C1167" s="242" t="s">
        <v>28</v>
      </c>
      <c r="D1167" s="242" t="s">
        <v>335</v>
      </c>
      <c r="E1167" s="243">
        <v>106600</v>
      </c>
    </row>
    <row r="1168" spans="1:5" ht="25.5">
      <c r="A1168" s="241" t="s">
        <v>1306</v>
      </c>
      <c r="B1168" s="242" t="s">
        <v>1763</v>
      </c>
      <c r="C1168" s="242" t="s">
        <v>1307</v>
      </c>
      <c r="D1168" s="242" t="s">
        <v>1166</v>
      </c>
      <c r="E1168" s="243">
        <v>2600</v>
      </c>
    </row>
    <row r="1169" spans="1:5" ht="25.5">
      <c r="A1169" s="241" t="s">
        <v>1188</v>
      </c>
      <c r="B1169" s="242" t="s">
        <v>1763</v>
      </c>
      <c r="C1169" s="242" t="s">
        <v>1189</v>
      </c>
      <c r="D1169" s="242" t="s">
        <v>1166</v>
      </c>
      <c r="E1169" s="243">
        <v>2600</v>
      </c>
    </row>
    <row r="1170" spans="1:5">
      <c r="A1170" s="241" t="s">
        <v>232</v>
      </c>
      <c r="B1170" s="242" t="s">
        <v>1763</v>
      </c>
      <c r="C1170" s="242" t="s">
        <v>1189</v>
      </c>
      <c r="D1170" s="242" t="s">
        <v>1127</v>
      </c>
      <c r="E1170" s="243">
        <v>2600</v>
      </c>
    </row>
    <row r="1171" spans="1:5">
      <c r="A1171" s="241" t="s">
        <v>216</v>
      </c>
      <c r="B1171" s="242" t="s">
        <v>1763</v>
      </c>
      <c r="C1171" s="242" t="s">
        <v>1189</v>
      </c>
      <c r="D1171" s="242" t="s">
        <v>335</v>
      </c>
      <c r="E1171" s="243">
        <v>2600</v>
      </c>
    </row>
    <row r="1172" spans="1:5" ht="178.5">
      <c r="A1172" s="241" t="s">
        <v>495</v>
      </c>
      <c r="B1172" s="242" t="s">
        <v>647</v>
      </c>
      <c r="C1172" s="242" t="s">
        <v>1166</v>
      </c>
      <c r="D1172" s="242" t="s">
        <v>1166</v>
      </c>
      <c r="E1172" s="243">
        <v>986820</v>
      </c>
    </row>
    <row r="1173" spans="1:5" ht="51">
      <c r="A1173" s="241" t="s">
        <v>1305</v>
      </c>
      <c r="B1173" s="242" t="s">
        <v>647</v>
      </c>
      <c r="C1173" s="242" t="s">
        <v>271</v>
      </c>
      <c r="D1173" s="242" t="s">
        <v>1166</v>
      </c>
      <c r="E1173" s="243">
        <v>986820</v>
      </c>
    </row>
    <row r="1174" spans="1:5" ht="25.5">
      <c r="A1174" s="241" t="s">
        <v>1195</v>
      </c>
      <c r="B1174" s="242" t="s">
        <v>647</v>
      </c>
      <c r="C1174" s="242" t="s">
        <v>28</v>
      </c>
      <c r="D1174" s="242" t="s">
        <v>1166</v>
      </c>
      <c r="E1174" s="243">
        <v>986820</v>
      </c>
    </row>
    <row r="1175" spans="1:5">
      <c r="A1175" s="241" t="s">
        <v>232</v>
      </c>
      <c r="B1175" s="242" t="s">
        <v>647</v>
      </c>
      <c r="C1175" s="242" t="s">
        <v>28</v>
      </c>
      <c r="D1175" s="242" t="s">
        <v>1127</v>
      </c>
      <c r="E1175" s="243">
        <v>986820</v>
      </c>
    </row>
    <row r="1176" spans="1:5" ht="38.25">
      <c r="A1176" s="241" t="s">
        <v>234</v>
      </c>
      <c r="B1176" s="242" t="s">
        <v>647</v>
      </c>
      <c r="C1176" s="242" t="s">
        <v>28</v>
      </c>
      <c r="D1176" s="242" t="s">
        <v>331</v>
      </c>
      <c r="E1176" s="243">
        <v>986820</v>
      </c>
    </row>
    <row r="1177" spans="1:5" ht="38.25">
      <c r="A1177" s="241" t="s">
        <v>328</v>
      </c>
      <c r="B1177" s="242" t="s">
        <v>1005</v>
      </c>
      <c r="C1177" s="242" t="s">
        <v>1166</v>
      </c>
      <c r="D1177" s="242" t="s">
        <v>1166</v>
      </c>
      <c r="E1177" s="243">
        <v>4425220</v>
      </c>
    </row>
    <row r="1178" spans="1:5" ht="38.25">
      <c r="A1178" s="241" t="s">
        <v>328</v>
      </c>
      <c r="B1178" s="242" t="s">
        <v>637</v>
      </c>
      <c r="C1178" s="242" t="s">
        <v>1166</v>
      </c>
      <c r="D1178" s="242" t="s">
        <v>1166</v>
      </c>
      <c r="E1178" s="243">
        <v>4377220</v>
      </c>
    </row>
    <row r="1179" spans="1:5" ht="51">
      <c r="A1179" s="241" t="s">
        <v>1305</v>
      </c>
      <c r="B1179" s="242" t="s">
        <v>637</v>
      </c>
      <c r="C1179" s="242" t="s">
        <v>271</v>
      </c>
      <c r="D1179" s="242" t="s">
        <v>1166</v>
      </c>
      <c r="E1179" s="243">
        <v>4377220</v>
      </c>
    </row>
    <row r="1180" spans="1:5" ht="25.5">
      <c r="A1180" s="241" t="s">
        <v>1195</v>
      </c>
      <c r="B1180" s="242" t="s">
        <v>637</v>
      </c>
      <c r="C1180" s="242" t="s">
        <v>28</v>
      </c>
      <c r="D1180" s="242" t="s">
        <v>1166</v>
      </c>
      <c r="E1180" s="243">
        <v>4377220</v>
      </c>
    </row>
    <row r="1181" spans="1:5">
      <c r="A1181" s="241" t="s">
        <v>232</v>
      </c>
      <c r="B1181" s="242" t="s">
        <v>637</v>
      </c>
      <c r="C1181" s="242" t="s">
        <v>28</v>
      </c>
      <c r="D1181" s="242" t="s">
        <v>1127</v>
      </c>
      <c r="E1181" s="243">
        <v>4377220</v>
      </c>
    </row>
    <row r="1182" spans="1:5" ht="38.25">
      <c r="A1182" s="241" t="s">
        <v>67</v>
      </c>
      <c r="B1182" s="242" t="s">
        <v>637</v>
      </c>
      <c r="C1182" s="242" t="s">
        <v>28</v>
      </c>
      <c r="D1182" s="242" t="s">
        <v>325</v>
      </c>
      <c r="E1182" s="243">
        <v>4377220</v>
      </c>
    </row>
    <row r="1183" spans="1:5" ht="51">
      <c r="A1183" s="241" t="s">
        <v>1128</v>
      </c>
      <c r="B1183" s="242" t="s">
        <v>638</v>
      </c>
      <c r="C1183" s="242" t="s">
        <v>1166</v>
      </c>
      <c r="D1183" s="242" t="s">
        <v>1166</v>
      </c>
      <c r="E1183" s="243">
        <v>48000</v>
      </c>
    </row>
    <row r="1184" spans="1:5" ht="51">
      <c r="A1184" s="241" t="s">
        <v>1305</v>
      </c>
      <c r="B1184" s="242" t="s">
        <v>638</v>
      </c>
      <c r="C1184" s="242" t="s">
        <v>271</v>
      </c>
      <c r="D1184" s="242" t="s">
        <v>1166</v>
      </c>
      <c r="E1184" s="243">
        <v>48000</v>
      </c>
    </row>
    <row r="1185" spans="1:5" ht="25.5">
      <c r="A1185" s="241" t="s">
        <v>1195</v>
      </c>
      <c r="B1185" s="242" t="s">
        <v>638</v>
      </c>
      <c r="C1185" s="242" t="s">
        <v>28</v>
      </c>
      <c r="D1185" s="242" t="s">
        <v>1166</v>
      </c>
      <c r="E1185" s="243">
        <v>48000</v>
      </c>
    </row>
    <row r="1186" spans="1:5">
      <c r="A1186" s="241" t="s">
        <v>232</v>
      </c>
      <c r="B1186" s="242" t="s">
        <v>638</v>
      </c>
      <c r="C1186" s="242" t="s">
        <v>28</v>
      </c>
      <c r="D1186" s="242" t="s">
        <v>1127</v>
      </c>
      <c r="E1186" s="243">
        <v>48000</v>
      </c>
    </row>
    <row r="1187" spans="1:5" ht="38.25">
      <c r="A1187" s="241" t="s">
        <v>67</v>
      </c>
      <c r="B1187" s="242" t="s">
        <v>638</v>
      </c>
      <c r="C1187" s="242" t="s">
        <v>28</v>
      </c>
      <c r="D1187" s="242" t="s">
        <v>325</v>
      </c>
      <c r="E1187" s="243">
        <v>48000</v>
      </c>
    </row>
    <row r="1188" spans="1:5" ht="51">
      <c r="A1188" s="241" t="s">
        <v>330</v>
      </c>
      <c r="B1188" s="242" t="s">
        <v>1006</v>
      </c>
      <c r="C1188" s="242" t="s">
        <v>1166</v>
      </c>
      <c r="D1188" s="242" t="s">
        <v>1166</v>
      </c>
      <c r="E1188" s="243">
        <v>1620980</v>
      </c>
    </row>
    <row r="1189" spans="1:5" ht="51">
      <c r="A1189" s="241" t="s">
        <v>330</v>
      </c>
      <c r="B1189" s="242" t="s">
        <v>639</v>
      </c>
      <c r="C1189" s="242" t="s">
        <v>1166</v>
      </c>
      <c r="D1189" s="242" t="s">
        <v>1166</v>
      </c>
      <c r="E1189" s="243">
        <v>1580980</v>
      </c>
    </row>
    <row r="1190" spans="1:5" ht="51">
      <c r="A1190" s="241" t="s">
        <v>1305</v>
      </c>
      <c r="B1190" s="242" t="s">
        <v>639</v>
      </c>
      <c r="C1190" s="242" t="s">
        <v>271</v>
      </c>
      <c r="D1190" s="242" t="s">
        <v>1166</v>
      </c>
      <c r="E1190" s="243">
        <v>1580980</v>
      </c>
    </row>
    <row r="1191" spans="1:5" ht="25.5">
      <c r="A1191" s="241" t="s">
        <v>1195</v>
      </c>
      <c r="B1191" s="242" t="s">
        <v>639</v>
      </c>
      <c r="C1191" s="242" t="s">
        <v>28</v>
      </c>
      <c r="D1191" s="242" t="s">
        <v>1166</v>
      </c>
      <c r="E1191" s="243">
        <v>1580980</v>
      </c>
    </row>
    <row r="1192" spans="1:5">
      <c r="A1192" s="241" t="s">
        <v>232</v>
      </c>
      <c r="B1192" s="242" t="s">
        <v>639</v>
      </c>
      <c r="C1192" s="242" t="s">
        <v>28</v>
      </c>
      <c r="D1192" s="242" t="s">
        <v>1127</v>
      </c>
      <c r="E1192" s="243">
        <v>1580980</v>
      </c>
    </row>
    <row r="1193" spans="1:5" ht="38.25">
      <c r="A1193" s="241" t="s">
        <v>215</v>
      </c>
      <c r="B1193" s="242" t="s">
        <v>639</v>
      </c>
      <c r="C1193" s="242" t="s">
        <v>28</v>
      </c>
      <c r="D1193" s="242" t="s">
        <v>329</v>
      </c>
      <c r="E1193" s="243">
        <v>1580980</v>
      </c>
    </row>
    <row r="1194" spans="1:5" ht="63.75">
      <c r="A1194" s="241" t="s">
        <v>556</v>
      </c>
      <c r="B1194" s="242" t="s">
        <v>640</v>
      </c>
      <c r="C1194" s="242" t="s">
        <v>1166</v>
      </c>
      <c r="D1194" s="242" t="s">
        <v>1166</v>
      </c>
      <c r="E1194" s="243">
        <v>40000</v>
      </c>
    </row>
    <row r="1195" spans="1:5" ht="51">
      <c r="A1195" s="241" t="s">
        <v>1305</v>
      </c>
      <c r="B1195" s="242" t="s">
        <v>640</v>
      </c>
      <c r="C1195" s="242" t="s">
        <v>271</v>
      </c>
      <c r="D1195" s="242" t="s">
        <v>1166</v>
      </c>
      <c r="E1195" s="243">
        <v>40000</v>
      </c>
    </row>
    <row r="1196" spans="1:5" ht="25.5">
      <c r="A1196" s="241" t="s">
        <v>1195</v>
      </c>
      <c r="B1196" s="242" t="s">
        <v>640</v>
      </c>
      <c r="C1196" s="242" t="s">
        <v>28</v>
      </c>
      <c r="D1196" s="242" t="s">
        <v>1166</v>
      </c>
      <c r="E1196" s="243">
        <v>40000</v>
      </c>
    </row>
    <row r="1197" spans="1:5">
      <c r="A1197" s="241" t="s">
        <v>232</v>
      </c>
      <c r="B1197" s="242" t="s">
        <v>640</v>
      </c>
      <c r="C1197" s="242" t="s">
        <v>28</v>
      </c>
      <c r="D1197" s="242" t="s">
        <v>1127</v>
      </c>
      <c r="E1197" s="243">
        <v>40000</v>
      </c>
    </row>
    <row r="1198" spans="1:5" ht="38.25">
      <c r="A1198" s="241" t="s">
        <v>215</v>
      </c>
      <c r="B1198" s="242" t="s">
        <v>640</v>
      </c>
      <c r="C1198" s="242" t="s">
        <v>28</v>
      </c>
      <c r="D1198" s="242" t="s">
        <v>329</v>
      </c>
      <c r="E1198" s="243">
        <v>40000</v>
      </c>
    </row>
    <row r="1199" spans="1:5" ht="25.5">
      <c r="A1199" s="241" t="s">
        <v>598</v>
      </c>
      <c r="B1199" s="242" t="s">
        <v>1007</v>
      </c>
      <c r="C1199" s="242" t="s">
        <v>1166</v>
      </c>
      <c r="D1199" s="242" t="s">
        <v>1166</v>
      </c>
      <c r="E1199" s="243">
        <v>137590941</v>
      </c>
    </row>
    <row r="1200" spans="1:5" ht="25.5">
      <c r="A1200" s="241" t="s">
        <v>424</v>
      </c>
      <c r="B1200" s="242" t="s">
        <v>1008</v>
      </c>
      <c r="C1200" s="242" t="s">
        <v>1166</v>
      </c>
      <c r="D1200" s="242" t="s">
        <v>1166</v>
      </c>
      <c r="E1200" s="243">
        <v>3000000</v>
      </c>
    </row>
    <row r="1201" spans="1:5" ht="25.5">
      <c r="A1201" s="241" t="s">
        <v>424</v>
      </c>
      <c r="B1201" s="242" t="s">
        <v>790</v>
      </c>
      <c r="C1201" s="242" t="s">
        <v>1166</v>
      </c>
      <c r="D1201" s="242" t="s">
        <v>1166</v>
      </c>
      <c r="E1201" s="243">
        <v>3000000</v>
      </c>
    </row>
    <row r="1202" spans="1:5">
      <c r="A1202" s="241" t="s">
        <v>1308</v>
      </c>
      <c r="B1202" s="242" t="s">
        <v>790</v>
      </c>
      <c r="C1202" s="242" t="s">
        <v>1309</v>
      </c>
      <c r="D1202" s="242" t="s">
        <v>1166</v>
      </c>
      <c r="E1202" s="243">
        <v>3000000</v>
      </c>
    </row>
    <row r="1203" spans="1:5">
      <c r="A1203" s="241" t="s">
        <v>425</v>
      </c>
      <c r="B1203" s="242" t="s">
        <v>790</v>
      </c>
      <c r="C1203" s="242" t="s">
        <v>426</v>
      </c>
      <c r="D1203" s="242" t="s">
        <v>1166</v>
      </c>
      <c r="E1203" s="243">
        <v>3000000</v>
      </c>
    </row>
    <row r="1204" spans="1:5">
      <c r="A1204" s="241" t="s">
        <v>232</v>
      </c>
      <c r="B1204" s="242" t="s">
        <v>790</v>
      </c>
      <c r="C1204" s="242" t="s">
        <v>426</v>
      </c>
      <c r="D1204" s="242" t="s">
        <v>1127</v>
      </c>
      <c r="E1204" s="243">
        <v>3000000</v>
      </c>
    </row>
    <row r="1205" spans="1:5">
      <c r="A1205" s="241" t="s">
        <v>60</v>
      </c>
      <c r="B1205" s="242" t="s">
        <v>790</v>
      </c>
      <c r="C1205" s="242" t="s">
        <v>426</v>
      </c>
      <c r="D1205" s="242" t="s">
        <v>423</v>
      </c>
      <c r="E1205" s="243">
        <v>3000000</v>
      </c>
    </row>
    <row r="1206" spans="1:5" ht="63.75">
      <c r="A1206" s="241" t="s">
        <v>1918</v>
      </c>
      <c r="B1206" s="242" t="s">
        <v>1185</v>
      </c>
      <c r="C1206" s="242" t="s">
        <v>1166</v>
      </c>
      <c r="D1206" s="242" t="s">
        <v>1166</v>
      </c>
      <c r="E1206" s="243">
        <v>2700</v>
      </c>
    </row>
    <row r="1207" spans="1:5" ht="63.75">
      <c r="A1207" s="241" t="s">
        <v>1918</v>
      </c>
      <c r="B1207" s="242" t="s">
        <v>648</v>
      </c>
      <c r="C1207" s="242" t="s">
        <v>1166</v>
      </c>
      <c r="D1207" s="242" t="s">
        <v>1166</v>
      </c>
      <c r="E1207" s="243">
        <v>2700</v>
      </c>
    </row>
    <row r="1208" spans="1:5" ht="25.5">
      <c r="A1208" s="241" t="s">
        <v>1306</v>
      </c>
      <c r="B1208" s="242" t="s">
        <v>648</v>
      </c>
      <c r="C1208" s="242" t="s">
        <v>1307</v>
      </c>
      <c r="D1208" s="242" t="s">
        <v>1166</v>
      </c>
      <c r="E1208" s="243">
        <v>2700</v>
      </c>
    </row>
    <row r="1209" spans="1:5" ht="25.5">
      <c r="A1209" s="241" t="s">
        <v>1188</v>
      </c>
      <c r="B1209" s="242" t="s">
        <v>648</v>
      </c>
      <c r="C1209" s="242" t="s">
        <v>1189</v>
      </c>
      <c r="D1209" s="242" t="s">
        <v>1166</v>
      </c>
      <c r="E1209" s="243">
        <v>2700</v>
      </c>
    </row>
    <row r="1210" spans="1:5">
      <c r="A1210" s="241" t="s">
        <v>232</v>
      </c>
      <c r="B1210" s="242" t="s">
        <v>648</v>
      </c>
      <c r="C1210" s="242" t="s">
        <v>1189</v>
      </c>
      <c r="D1210" s="242" t="s">
        <v>1127</v>
      </c>
      <c r="E1210" s="243">
        <v>2700</v>
      </c>
    </row>
    <row r="1211" spans="1:5">
      <c r="A1211" s="241" t="s">
        <v>1183</v>
      </c>
      <c r="B1211" s="242" t="s">
        <v>648</v>
      </c>
      <c r="C1211" s="242" t="s">
        <v>1189</v>
      </c>
      <c r="D1211" s="242" t="s">
        <v>1184</v>
      </c>
      <c r="E1211" s="243">
        <v>2700</v>
      </c>
    </row>
    <row r="1212" spans="1:5" ht="38.25">
      <c r="A1212" s="241" t="s">
        <v>387</v>
      </c>
      <c r="B1212" s="242" t="s">
        <v>1009</v>
      </c>
      <c r="C1212" s="242" t="s">
        <v>1166</v>
      </c>
      <c r="D1212" s="242" t="s">
        <v>1166</v>
      </c>
      <c r="E1212" s="243">
        <v>7874812</v>
      </c>
    </row>
    <row r="1213" spans="1:5" ht="38.25">
      <c r="A1213" s="241" t="s">
        <v>387</v>
      </c>
      <c r="B1213" s="242" t="s">
        <v>691</v>
      </c>
      <c r="C1213" s="242" t="s">
        <v>1166</v>
      </c>
      <c r="D1213" s="242" t="s">
        <v>1166</v>
      </c>
      <c r="E1213" s="243">
        <v>7810330</v>
      </c>
    </row>
    <row r="1214" spans="1:5" ht="51">
      <c r="A1214" s="241" t="s">
        <v>1305</v>
      </c>
      <c r="B1214" s="242" t="s">
        <v>691</v>
      </c>
      <c r="C1214" s="242" t="s">
        <v>271</v>
      </c>
      <c r="D1214" s="242" t="s">
        <v>1166</v>
      </c>
      <c r="E1214" s="243">
        <v>7389830</v>
      </c>
    </row>
    <row r="1215" spans="1:5">
      <c r="A1215" s="241" t="s">
        <v>1182</v>
      </c>
      <c r="B1215" s="242" t="s">
        <v>691</v>
      </c>
      <c r="C1215" s="242" t="s">
        <v>133</v>
      </c>
      <c r="D1215" s="242" t="s">
        <v>1166</v>
      </c>
      <c r="E1215" s="243">
        <v>7389830</v>
      </c>
    </row>
    <row r="1216" spans="1:5">
      <c r="A1216" s="241" t="s">
        <v>237</v>
      </c>
      <c r="B1216" s="242" t="s">
        <v>691</v>
      </c>
      <c r="C1216" s="242" t="s">
        <v>133</v>
      </c>
      <c r="D1216" s="242" t="s">
        <v>1133</v>
      </c>
      <c r="E1216" s="243">
        <v>7389830</v>
      </c>
    </row>
    <row r="1217" spans="1:5" ht="25.5">
      <c r="A1217" s="241" t="s">
        <v>150</v>
      </c>
      <c r="B1217" s="242" t="s">
        <v>691</v>
      </c>
      <c r="C1217" s="242" t="s">
        <v>133</v>
      </c>
      <c r="D1217" s="242" t="s">
        <v>386</v>
      </c>
      <c r="E1217" s="243">
        <v>7389830</v>
      </c>
    </row>
    <row r="1218" spans="1:5" ht="25.5">
      <c r="A1218" s="241" t="s">
        <v>1306</v>
      </c>
      <c r="B1218" s="242" t="s">
        <v>691</v>
      </c>
      <c r="C1218" s="242" t="s">
        <v>1307</v>
      </c>
      <c r="D1218" s="242" t="s">
        <v>1166</v>
      </c>
      <c r="E1218" s="243">
        <v>420500</v>
      </c>
    </row>
    <row r="1219" spans="1:5" ht="25.5">
      <c r="A1219" s="241" t="s">
        <v>1188</v>
      </c>
      <c r="B1219" s="242" t="s">
        <v>691</v>
      </c>
      <c r="C1219" s="242" t="s">
        <v>1189</v>
      </c>
      <c r="D1219" s="242" t="s">
        <v>1166</v>
      </c>
      <c r="E1219" s="243">
        <v>420500</v>
      </c>
    </row>
    <row r="1220" spans="1:5">
      <c r="A1220" s="241" t="s">
        <v>237</v>
      </c>
      <c r="B1220" s="242" t="s">
        <v>691</v>
      </c>
      <c r="C1220" s="242" t="s">
        <v>1189</v>
      </c>
      <c r="D1220" s="242" t="s">
        <v>1133</v>
      </c>
      <c r="E1220" s="243">
        <v>420500</v>
      </c>
    </row>
    <row r="1221" spans="1:5" ht="25.5">
      <c r="A1221" s="241" t="s">
        <v>150</v>
      </c>
      <c r="B1221" s="242" t="s">
        <v>691</v>
      </c>
      <c r="C1221" s="242" t="s">
        <v>1189</v>
      </c>
      <c r="D1221" s="242" t="s">
        <v>386</v>
      </c>
      <c r="E1221" s="243">
        <v>420500</v>
      </c>
    </row>
    <row r="1222" spans="1:5" ht="51">
      <c r="A1222" s="241" t="s">
        <v>560</v>
      </c>
      <c r="B1222" s="242" t="s">
        <v>692</v>
      </c>
      <c r="C1222" s="242" t="s">
        <v>1166</v>
      </c>
      <c r="D1222" s="242" t="s">
        <v>1166</v>
      </c>
      <c r="E1222" s="243">
        <v>64482</v>
      </c>
    </row>
    <row r="1223" spans="1:5" ht="51">
      <c r="A1223" s="241" t="s">
        <v>1305</v>
      </c>
      <c r="B1223" s="242" t="s">
        <v>692</v>
      </c>
      <c r="C1223" s="242" t="s">
        <v>271</v>
      </c>
      <c r="D1223" s="242" t="s">
        <v>1166</v>
      </c>
      <c r="E1223" s="243">
        <v>64482</v>
      </c>
    </row>
    <row r="1224" spans="1:5">
      <c r="A1224" s="241" t="s">
        <v>1182</v>
      </c>
      <c r="B1224" s="242" t="s">
        <v>692</v>
      </c>
      <c r="C1224" s="242" t="s">
        <v>133</v>
      </c>
      <c r="D1224" s="242" t="s">
        <v>1166</v>
      </c>
      <c r="E1224" s="243">
        <v>64482</v>
      </c>
    </row>
    <row r="1225" spans="1:5">
      <c r="A1225" s="241" t="s">
        <v>237</v>
      </c>
      <c r="B1225" s="242" t="s">
        <v>692</v>
      </c>
      <c r="C1225" s="242" t="s">
        <v>133</v>
      </c>
      <c r="D1225" s="242" t="s">
        <v>1133</v>
      </c>
      <c r="E1225" s="243">
        <v>64482</v>
      </c>
    </row>
    <row r="1226" spans="1:5" ht="25.5">
      <c r="A1226" s="241" t="s">
        <v>150</v>
      </c>
      <c r="B1226" s="242" t="s">
        <v>692</v>
      </c>
      <c r="C1226" s="242" t="s">
        <v>133</v>
      </c>
      <c r="D1226" s="242" t="s">
        <v>386</v>
      </c>
      <c r="E1226" s="243">
        <v>64482</v>
      </c>
    </row>
    <row r="1227" spans="1:5" ht="51">
      <c r="A1227" s="241" t="s">
        <v>1919</v>
      </c>
      <c r="B1227" s="242" t="s">
        <v>1010</v>
      </c>
      <c r="C1227" s="242" t="s">
        <v>1166</v>
      </c>
      <c r="D1227" s="242" t="s">
        <v>1166</v>
      </c>
      <c r="E1227" s="243">
        <v>60000</v>
      </c>
    </row>
    <row r="1228" spans="1:5" ht="51">
      <c r="A1228" s="241" t="s">
        <v>1919</v>
      </c>
      <c r="B1228" s="242" t="s">
        <v>652</v>
      </c>
      <c r="C1228" s="242" t="s">
        <v>1166</v>
      </c>
      <c r="D1228" s="242" t="s">
        <v>1166</v>
      </c>
      <c r="E1228" s="243">
        <v>60000</v>
      </c>
    </row>
    <row r="1229" spans="1:5">
      <c r="A1229" s="241" t="s">
        <v>1310</v>
      </c>
      <c r="B1229" s="242" t="s">
        <v>652</v>
      </c>
      <c r="C1229" s="242" t="s">
        <v>1311</v>
      </c>
      <c r="D1229" s="242" t="s">
        <v>1166</v>
      </c>
      <c r="E1229" s="243">
        <v>60000</v>
      </c>
    </row>
    <row r="1230" spans="1:5" ht="25.5">
      <c r="A1230" s="241" t="s">
        <v>337</v>
      </c>
      <c r="B1230" s="242" t="s">
        <v>652</v>
      </c>
      <c r="C1230" s="242" t="s">
        <v>338</v>
      </c>
      <c r="D1230" s="242" t="s">
        <v>1166</v>
      </c>
      <c r="E1230" s="243">
        <v>60000</v>
      </c>
    </row>
    <row r="1231" spans="1:5">
      <c r="A1231" s="241" t="s">
        <v>232</v>
      </c>
      <c r="B1231" s="242" t="s">
        <v>652</v>
      </c>
      <c r="C1231" s="242" t="s">
        <v>338</v>
      </c>
      <c r="D1231" s="242" t="s">
        <v>1127</v>
      </c>
      <c r="E1231" s="243">
        <v>60000</v>
      </c>
    </row>
    <row r="1232" spans="1:5">
      <c r="A1232" s="241" t="s">
        <v>216</v>
      </c>
      <c r="B1232" s="242" t="s">
        <v>652</v>
      </c>
      <c r="C1232" s="242" t="s">
        <v>338</v>
      </c>
      <c r="D1232" s="242" t="s">
        <v>335</v>
      </c>
      <c r="E1232" s="243">
        <v>60000</v>
      </c>
    </row>
    <row r="1233" spans="1:5" ht="25.5">
      <c r="A1233" s="241" t="s">
        <v>1059</v>
      </c>
      <c r="B1233" s="242" t="s">
        <v>1060</v>
      </c>
      <c r="C1233" s="242" t="s">
        <v>1166</v>
      </c>
      <c r="D1233" s="242" t="s">
        <v>1166</v>
      </c>
      <c r="E1233" s="243">
        <v>10370352</v>
      </c>
    </row>
    <row r="1234" spans="1:5" ht="25.5">
      <c r="A1234" s="241" t="s">
        <v>1059</v>
      </c>
      <c r="B1234" s="242" t="s">
        <v>1072</v>
      </c>
      <c r="C1234" s="242" t="s">
        <v>1166</v>
      </c>
      <c r="D1234" s="242" t="s">
        <v>1166</v>
      </c>
      <c r="E1234" s="243">
        <v>10140352</v>
      </c>
    </row>
    <row r="1235" spans="1:5" ht="51">
      <c r="A1235" s="241" t="s">
        <v>1305</v>
      </c>
      <c r="B1235" s="242" t="s">
        <v>1072</v>
      </c>
      <c r="C1235" s="242" t="s">
        <v>271</v>
      </c>
      <c r="D1235" s="242" t="s">
        <v>1166</v>
      </c>
      <c r="E1235" s="243">
        <v>9738183</v>
      </c>
    </row>
    <row r="1236" spans="1:5" ht="25.5">
      <c r="A1236" s="241" t="s">
        <v>1195</v>
      </c>
      <c r="B1236" s="242" t="s">
        <v>1072</v>
      </c>
      <c r="C1236" s="242" t="s">
        <v>28</v>
      </c>
      <c r="D1236" s="242" t="s">
        <v>1166</v>
      </c>
      <c r="E1236" s="243">
        <v>9738183</v>
      </c>
    </row>
    <row r="1237" spans="1:5">
      <c r="A1237" s="241" t="s">
        <v>232</v>
      </c>
      <c r="B1237" s="242" t="s">
        <v>1072</v>
      </c>
      <c r="C1237" s="242" t="s">
        <v>28</v>
      </c>
      <c r="D1237" s="242" t="s">
        <v>1127</v>
      </c>
      <c r="E1237" s="243">
        <v>9738183</v>
      </c>
    </row>
    <row r="1238" spans="1:5">
      <c r="A1238" s="241" t="s">
        <v>216</v>
      </c>
      <c r="B1238" s="242" t="s">
        <v>1072</v>
      </c>
      <c r="C1238" s="242" t="s">
        <v>28</v>
      </c>
      <c r="D1238" s="242" t="s">
        <v>335</v>
      </c>
      <c r="E1238" s="243">
        <v>9738183</v>
      </c>
    </row>
    <row r="1239" spans="1:5" ht="25.5">
      <c r="A1239" s="241" t="s">
        <v>1306</v>
      </c>
      <c r="B1239" s="242" t="s">
        <v>1072</v>
      </c>
      <c r="C1239" s="242" t="s">
        <v>1307</v>
      </c>
      <c r="D1239" s="242" t="s">
        <v>1166</v>
      </c>
      <c r="E1239" s="243">
        <v>402169</v>
      </c>
    </row>
    <row r="1240" spans="1:5" ht="25.5">
      <c r="A1240" s="241" t="s">
        <v>1188</v>
      </c>
      <c r="B1240" s="242" t="s">
        <v>1072</v>
      </c>
      <c r="C1240" s="242" t="s">
        <v>1189</v>
      </c>
      <c r="D1240" s="242" t="s">
        <v>1166</v>
      </c>
      <c r="E1240" s="243">
        <v>402169</v>
      </c>
    </row>
    <row r="1241" spans="1:5">
      <c r="A1241" s="241" t="s">
        <v>232</v>
      </c>
      <c r="B1241" s="242" t="s">
        <v>1072</v>
      </c>
      <c r="C1241" s="242" t="s">
        <v>1189</v>
      </c>
      <c r="D1241" s="242" t="s">
        <v>1127</v>
      </c>
      <c r="E1241" s="243">
        <v>402169</v>
      </c>
    </row>
    <row r="1242" spans="1:5">
      <c r="A1242" s="241" t="s">
        <v>216</v>
      </c>
      <c r="B1242" s="242" t="s">
        <v>1072</v>
      </c>
      <c r="C1242" s="242" t="s">
        <v>1189</v>
      </c>
      <c r="D1242" s="242" t="s">
        <v>335</v>
      </c>
      <c r="E1242" s="243">
        <v>402169</v>
      </c>
    </row>
    <row r="1243" spans="1:5" ht="38.25">
      <c r="A1243" s="241" t="s">
        <v>1137</v>
      </c>
      <c r="B1243" s="242" t="s">
        <v>1138</v>
      </c>
      <c r="C1243" s="242" t="s">
        <v>1166</v>
      </c>
      <c r="D1243" s="242" t="s">
        <v>1166</v>
      </c>
      <c r="E1243" s="243">
        <v>230000</v>
      </c>
    </row>
    <row r="1244" spans="1:5" ht="51">
      <c r="A1244" s="241" t="s">
        <v>1305</v>
      </c>
      <c r="B1244" s="242" t="s">
        <v>1138</v>
      </c>
      <c r="C1244" s="242" t="s">
        <v>271</v>
      </c>
      <c r="D1244" s="242" t="s">
        <v>1166</v>
      </c>
      <c r="E1244" s="243">
        <v>230000</v>
      </c>
    </row>
    <row r="1245" spans="1:5" ht="25.5">
      <c r="A1245" s="241" t="s">
        <v>1195</v>
      </c>
      <c r="B1245" s="242" t="s">
        <v>1138</v>
      </c>
      <c r="C1245" s="242" t="s">
        <v>28</v>
      </c>
      <c r="D1245" s="242" t="s">
        <v>1166</v>
      </c>
      <c r="E1245" s="243">
        <v>230000</v>
      </c>
    </row>
    <row r="1246" spans="1:5">
      <c r="A1246" s="241" t="s">
        <v>232</v>
      </c>
      <c r="B1246" s="242" t="s">
        <v>1138</v>
      </c>
      <c r="C1246" s="242" t="s">
        <v>28</v>
      </c>
      <c r="D1246" s="242" t="s">
        <v>1127</v>
      </c>
      <c r="E1246" s="243">
        <v>230000</v>
      </c>
    </row>
    <row r="1247" spans="1:5">
      <c r="A1247" s="241" t="s">
        <v>216</v>
      </c>
      <c r="B1247" s="242" t="s">
        <v>1138</v>
      </c>
      <c r="C1247" s="242" t="s">
        <v>28</v>
      </c>
      <c r="D1247" s="242" t="s">
        <v>335</v>
      </c>
      <c r="E1247" s="243">
        <v>230000</v>
      </c>
    </row>
    <row r="1248" spans="1:5" ht="25.5">
      <c r="A1248" s="241" t="s">
        <v>428</v>
      </c>
      <c r="B1248" s="242" t="s">
        <v>1011</v>
      </c>
      <c r="C1248" s="242" t="s">
        <v>1166</v>
      </c>
      <c r="D1248" s="242" t="s">
        <v>1166</v>
      </c>
      <c r="E1248" s="243">
        <v>116283077</v>
      </c>
    </row>
    <row r="1249" spans="1:5" ht="25.5">
      <c r="A1249" s="241" t="s">
        <v>428</v>
      </c>
      <c r="B1249" s="242" t="s">
        <v>792</v>
      </c>
      <c r="C1249" s="242" t="s">
        <v>1166</v>
      </c>
      <c r="D1249" s="242" t="s">
        <v>1166</v>
      </c>
      <c r="E1249" s="243">
        <v>104193490</v>
      </c>
    </row>
    <row r="1250" spans="1:5" ht="25.5">
      <c r="A1250" s="241" t="s">
        <v>1306</v>
      </c>
      <c r="B1250" s="242" t="s">
        <v>792</v>
      </c>
      <c r="C1250" s="242" t="s">
        <v>1307</v>
      </c>
      <c r="D1250" s="242" t="s">
        <v>1166</v>
      </c>
      <c r="E1250" s="243">
        <v>400000</v>
      </c>
    </row>
    <row r="1251" spans="1:5" ht="25.5">
      <c r="A1251" s="241" t="s">
        <v>1188</v>
      </c>
      <c r="B1251" s="242" t="s">
        <v>792</v>
      </c>
      <c r="C1251" s="242" t="s">
        <v>1189</v>
      </c>
      <c r="D1251" s="242" t="s">
        <v>1166</v>
      </c>
      <c r="E1251" s="243">
        <v>400000</v>
      </c>
    </row>
    <row r="1252" spans="1:5">
      <c r="A1252" s="241" t="s">
        <v>232</v>
      </c>
      <c r="B1252" s="242" t="s">
        <v>792</v>
      </c>
      <c r="C1252" s="242" t="s">
        <v>1189</v>
      </c>
      <c r="D1252" s="242" t="s">
        <v>1127</v>
      </c>
      <c r="E1252" s="243">
        <v>400000</v>
      </c>
    </row>
    <row r="1253" spans="1:5">
      <c r="A1253" s="241" t="s">
        <v>216</v>
      </c>
      <c r="B1253" s="242" t="s">
        <v>792</v>
      </c>
      <c r="C1253" s="242" t="s">
        <v>1189</v>
      </c>
      <c r="D1253" s="242" t="s">
        <v>335</v>
      </c>
      <c r="E1253" s="243">
        <v>400000</v>
      </c>
    </row>
    <row r="1254" spans="1:5">
      <c r="A1254" s="241" t="s">
        <v>1310</v>
      </c>
      <c r="B1254" s="242" t="s">
        <v>792</v>
      </c>
      <c r="C1254" s="242" t="s">
        <v>1311</v>
      </c>
      <c r="D1254" s="242" t="s">
        <v>1166</v>
      </c>
      <c r="E1254" s="243">
        <v>8102704</v>
      </c>
    </row>
    <row r="1255" spans="1:5">
      <c r="A1255" s="241" t="s">
        <v>1196</v>
      </c>
      <c r="B1255" s="242" t="s">
        <v>792</v>
      </c>
      <c r="C1255" s="242" t="s">
        <v>1197</v>
      </c>
      <c r="D1255" s="242" t="s">
        <v>1166</v>
      </c>
      <c r="E1255" s="243">
        <v>8102704</v>
      </c>
    </row>
    <row r="1256" spans="1:5">
      <c r="A1256" s="241" t="s">
        <v>140</v>
      </c>
      <c r="B1256" s="242" t="s">
        <v>792</v>
      </c>
      <c r="C1256" s="242" t="s">
        <v>1197</v>
      </c>
      <c r="D1256" s="242" t="s">
        <v>1135</v>
      </c>
      <c r="E1256" s="243">
        <v>8102704</v>
      </c>
    </row>
    <row r="1257" spans="1:5">
      <c r="A1257" s="241" t="s">
        <v>97</v>
      </c>
      <c r="B1257" s="242" t="s">
        <v>792</v>
      </c>
      <c r="C1257" s="242" t="s">
        <v>1197</v>
      </c>
      <c r="D1257" s="242" t="s">
        <v>372</v>
      </c>
      <c r="E1257" s="243">
        <v>8102704</v>
      </c>
    </row>
    <row r="1258" spans="1:5">
      <c r="A1258" s="241" t="s">
        <v>2036</v>
      </c>
      <c r="B1258" s="242" t="s">
        <v>792</v>
      </c>
      <c r="C1258" s="242" t="s">
        <v>2037</v>
      </c>
      <c r="D1258" s="242" t="s">
        <v>1166</v>
      </c>
      <c r="E1258" s="243">
        <v>13786</v>
      </c>
    </row>
    <row r="1259" spans="1:5">
      <c r="A1259" s="241" t="s">
        <v>2038</v>
      </c>
      <c r="B1259" s="242" t="s">
        <v>792</v>
      </c>
      <c r="C1259" s="242" t="s">
        <v>2039</v>
      </c>
      <c r="D1259" s="242" t="s">
        <v>1166</v>
      </c>
      <c r="E1259" s="243">
        <v>13786</v>
      </c>
    </row>
    <row r="1260" spans="1:5" ht="25.5">
      <c r="A1260" s="241" t="s">
        <v>2032</v>
      </c>
      <c r="B1260" s="242" t="s">
        <v>792</v>
      </c>
      <c r="C1260" s="242" t="s">
        <v>2039</v>
      </c>
      <c r="D1260" s="242" t="s">
        <v>2033</v>
      </c>
      <c r="E1260" s="243">
        <v>13786</v>
      </c>
    </row>
    <row r="1261" spans="1:5" ht="25.5">
      <c r="A1261" s="241" t="s">
        <v>2034</v>
      </c>
      <c r="B1261" s="242" t="s">
        <v>792</v>
      </c>
      <c r="C1261" s="242" t="s">
        <v>2039</v>
      </c>
      <c r="D1261" s="242" t="s">
        <v>2035</v>
      </c>
      <c r="E1261" s="243">
        <v>13786</v>
      </c>
    </row>
    <row r="1262" spans="1:5">
      <c r="A1262" s="241" t="s">
        <v>1308</v>
      </c>
      <c r="B1262" s="242" t="s">
        <v>792</v>
      </c>
      <c r="C1262" s="242" t="s">
        <v>1309</v>
      </c>
      <c r="D1262" s="242" t="s">
        <v>1166</v>
      </c>
      <c r="E1262" s="243">
        <v>95677000</v>
      </c>
    </row>
    <row r="1263" spans="1:5">
      <c r="A1263" s="241" t="s">
        <v>1202</v>
      </c>
      <c r="B1263" s="242" t="s">
        <v>792</v>
      </c>
      <c r="C1263" s="242" t="s">
        <v>200</v>
      </c>
      <c r="D1263" s="242" t="s">
        <v>1166</v>
      </c>
      <c r="E1263" s="243">
        <v>100000</v>
      </c>
    </row>
    <row r="1264" spans="1:5">
      <c r="A1264" s="241" t="s">
        <v>232</v>
      </c>
      <c r="B1264" s="242" t="s">
        <v>792</v>
      </c>
      <c r="C1264" s="242" t="s">
        <v>200</v>
      </c>
      <c r="D1264" s="242" t="s">
        <v>1127</v>
      </c>
      <c r="E1264" s="243">
        <v>100000</v>
      </c>
    </row>
    <row r="1265" spans="1:5">
      <c r="A1265" s="241" t="s">
        <v>216</v>
      </c>
      <c r="B1265" s="242" t="s">
        <v>792</v>
      </c>
      <c r="C1265" s="242" t="s">
        <v>200</v>
      </c>
      <c r="D1265" s="242" t="s">
        <v>335</v>
      </c>
      <c r="E1265" s="243">
        <v>100000</v>
      </c>
    </row>
    <row r="1266" spans="1:5">
      <c r="A1266" s="241" t="s">
        <v>1193</v>
      </c>
      <c r="B1266" s="242" t="s">
        <v>792</v>
      </c>
      <c r="C1266" s="242" t="s">
        <v>1194</v>
      </c>
      <c r="D1266" s="242" t="s">
        <v>1166</v>
      </c>
      <c r="E1266" s="243">
        <v>177000</v>
      </c>
    </row>
    <row r="1267" spans="1:5">
      <c r="A1267" s="241" t="s">
        <v>232</v>
      </c>
      <c r="B1267" s="242" t="s">
        <v>792</v>
      </c>
      <c r="C1267" s="242" t="s">
        <v>1194</v>
      </c>
      <c r="D1267" s="242" t="s">
        <v>1127</v>
      </c>
      <c r="E1267" s="243">
        <v>177000</v>
      </c>
    </row>
    <row r="1268" spans="1:5">
      <c r="A1268" s="241" t="s">
        <v>216</v>
      </c>
      <c r="B1268" s="242" t="s">
        <v>792</v>
      </c>
      <c r="C1268" s="242" t="s">
        <v>1194</v>
      </c>
      <c r="D1268" s="242" t="s">
        <v>335</v>
      </c>
      <c r="E1268" s="243">
        <v>177000</v>
      </c>
    </row>
    <row r="1269" spans="1:5">
      <c r="A1269" s="241" t="s">
        <v>425</v>
      </c>
      <c r="B1269" s="242" t="s">
        <v>792</v>
      </c>
      <c r="C1269" s="242" t="s">
        <v>426</v>
      </c>
      <c r="D1269" s="242" t="s">
        <v>1166</v>
      </c>
      <c r="E1269" s="243">
        <v>95400000</v>
      </c>
    </row>
    <row r="1270" spans="1:5">
      <c r="A1270" s="241" t="s">
        <v>232</v>
      </c>
      <c r="B1270" s="242" t="s">
        <v>792</v>
      </c>
      <c r="C1270" s="242" t="s">
        <v>426</v>
      </c>
      <c r="D1270" s="242" t="s">
        <v>1127</v>
      </c>
      <c r="E1270" s="243">
        <v>95400000</v>
      </c>
    </row>
    <row r="1271" spans="1:5">
      <c r="A1271" s="241" t="s">
        <v>216</v>
      </c>
      <c r="B1271" s="242" t="s">
        <v>792</v>
      </c>
      <c r="C1271" s="242" t="s">
        <v>426</v>
      </c>
      <c r="D1271" s="242" t="s">
        <v>335</v>
      </c>
      <c r="E1271" s="243">
        <v>95400000</v>
      </c>
    </row>
    <row r="1272" spans="1:5" ht="38.25">
      <c r="A1272" s="241" t="s">
        <v>2040</v>
      </c>
      <c r="B1272" s="242" t="s">
        <v>2041</v>
      </c>
      <c r="C1272" s="242" t="s">
        <v>1166</v>
      </c>
      <c r="D1272" s="242" t="s">
        <v>1166</v>
      </c>
      <c r="E1272" s="243">
        <v>10230900</v>
      </c>
    </row>
    <row r="1273" spans="1:5" ht="25.5">
      <c r="A1273" s="241" t="s">
        <v>1306</v>
      </c>
      <c r="B1273" s="242" t="s">
        <v>2041</v>
      </c>
      <c r="C1273" s="242" t="s">
        <v>1307</v>
      </c>
      <c r="D1273" s="242" t="s">
        <v>1166</v>
      </c>
      <c r="E1273" s="243">
        <v>10230900</v>
      </c>
    </row>
    <row r="1274" spans="1:5" ht="25.5">
      <c r="A1274" s="241" t="s">
        <v>1188</v>
      </c>
      <c r="B1274" s="242" t="s">
        <v>2041</v>
      </c>
      <c r="C1274" s="242" t="s">
        <v>1189</v>
      </c>
      <c r="D1274" s="242" t="s">
        <v>1166</v>
      </c>
      <c r="E1274" s="243">
        <v>10230900</v>
      </c>
    </row>
    <row r="1275" spans="1:5">
      <c r="A1275" s="241" t="s">
        <v>232</v>
      </c>
      <c r="B1275" s="242" t="s">
        <v>2041</v>
      </c>
      <c r="C1275" s="242" t="s">
        <v>1189</v>
      </c>
      <c r="D1275" s="242" t="s">
        <v>1127</v>
      </c>
      <c r="E1275" s="243">
        <v>10230900</v>
      </c>
    </row>
    <row r="1276" spans="1:5">
      <c r="A1276" s="241" t="s">
        <v>216</v>
      </c>
      <c r="B1276" s="242" t="s">
        <v>2041</v>
      </c>
      <c r="C1276" s="242" t="s">
        <v>1189</v>
      </c>
      <c r="D1276" s="242" t="s">
        <v>335</v>
      </c>
      <c r="E1276" s="243">
        <v>10230900</v>
      </c>
    </row>
    <row r="1277" spans="1:5" ht="38.25">
      <c r="A1277" s="241" t="s">
        <v>524</v>
      </c>
      <c r="B1277" s="242" t="s">
        <v>731</v>
      </c>
      <c r="C1277" s="242" t="s">
        <v>1166</v>
      </c>
      <c r="D1277" s="242" t="s">
        <v>1166</v>
      </c>
      <c r="E1277" s="243">
        <v>1200000</v>
      </c>
    </row>
    <row r="1278" spans="1:5" ht="25.5">
      <c r="A1278" s="241" t="s">
        <v>1306</v>
      </c>
      <c r="B1278" s="242" t="s">
        <v>731</v>
      </c>
      <c r="C1278" s="242" t="s">
        <v>1307</v>
      </c>
      <c r="D1278" s="242" t="s">
        <v>1166</v>
      </c>
      <c r="E1278" s="243">
        <v>1200000</v>
      </c>
    </row>
    <row r="1279" spans="1:5" ht="25.5">
      <c r="A1279" s="241" t="s">
        <v>1188</v>
      </c>
      <c r="B1279" s="242" t="s">
        <v>731</v>
      </c>
      <c r="C1279" s="242" t="s">
        <v>1189</v>
      </c>
      <c r="D1279" s="242" t="s">
        <v>1166</v>
      </c>
      <c r="E1279" s="243">
        <v>1200000</v>
      </c>
    </row>
    <row r="1280" spans="1:5">
      <c r="A1280" s="241" t="s">
        <v>232</v>
      </c>
      <c r="B1280" s="242" t="s">
        <v>731</v>
      </c>
      <c r="C1280" s="242" t="s">
        <v>1189</v>
      </c>
      <c r="D1280" s="242" t="s">
        <v>1127</v>
      </c>
      <c r="E1280" s="243">
        <v>1200000</v>
      </c>
    </row>
    <row r="1281" spans="1:6">
      <c r="A1281" s="241" t="s">
        <v>216</v>
      </c>
      <c r="B1281" s="242" t="s">
        <v>731</v>
      </c>
      <c r="C1281" s="242" t="s">
        <v>1189</v>
      </c>
      <c r="D1281" s="242" t="s">
        <v>335</v>
      </c>
      <c r="E1281" s="243">
        <v>1200000</v>
      </c>
    </row>
    <row r="1282" spans="1:6" ht="38.25">
      <c r="A1282" s="241" t="s">
        <v>400</v>
      </c>
      <c r="B1282" s="242" t="s">
        <v>732</v>
      </c>
      <c r="C1282" s="242" t="s">
        <v>1166</v>
      </c>
      <c r="D1282" s="242" t="s">
        <v>1166</v>
      </c>
      <c r="E1282" s="243">
        <v>600000</v>
      </c>
    </row>
    <row r="1283" spans="1:6" ht="25.5">
      <c r="A1283" s="241" t="s">
        <v>1306</v>
      </c>
      <c r="B1283" s="242" t="s">
        <v>732</v>
      </c>
      <c r="C1283" s="242" t="s">
        <v>1307</v>
      </c>
      <c r="D1283" s="242" t="s">
        <v>1166</v>
      </c>
      <c r="E1283" s="243">
        <v>600000</v>
      </c>
      <c r="F1283" s="106"/>
    </row>
    <row r="1284" spans="1:6" ht="25.5">
      <c r="A1284" s="51" t="s">
        <v>1188</v>
      </c>
      <c r="B1284" s="449" t="s">
        <v>732</v>
      </c>
      <c r="C1284" s="449" t="s">
        <v>1189</v>
      </c>
      <c r="D1284" s="449" t="s">
        <v>1166</v>
      </c>
      <c r="E1284" s="426">
        <v>600000</v>
      </c>
    </row>
    <row r="1285" spans="1:6">
      <c r="A1285" s="51" t="s">
        <v>182</v>
      </c>
      <c r="B1285" s="449" t="s">
        <v>732</v>
      </c>
      <c r="C1285" s="449" t="s">
        <v>1189</v>
      </c>
      <c r="D1285" s="449" t="s">
        <v>1132</v>
      </c>
      <c r="E1285" s="426">
        <v>600000</v>
      </c>
    </row>
    <row r="1286" spans="1:6">
      <c r="A1286" s="51" t="s">
        <v>144</v>
      </c>
      <c r="B1286" s="449" t="s">
        <v>732</v>
      </c>
      <c r="C1286" s="449" t="s">
        <v>1189</v>
      </c>
      <c r="D1286" s="449" t="s">
        <v>357</v>
      </c>
      <c r="E1286" s="426">
        <v>600000</v>
      </c>
    </row>
    <row r="1287" spans="1:6" ht="38.25">
      <c r="A1287" s="51" t="s">
        <v>677</v>
      </c>
      <c r="B1287" s="449" t="s">
        <v>678</v>
      </c>
      <c r="C1287" s="449" t="s">
        <v>1166</v>
      </c>
      <c r="D1287" s="449" t="s">
        <v>1166</v>
      </c>
      <c r="E1287" s="426">
        <v>58687</v>
      </c>
    </row>
    <row r="1288" spans="1:6" ht="25.5">
      <c r="A1288" s="51" t="s">
        <v>1306</v>
      </c>
      <c r="B1288" s="449" t="s">
        <v>678</v>
      </c>
      <c r="C1288" s="449" t="s">
        <v>1307</v>
      </c>
      <c r="D1288" s="449" t="s">
        <v>1166</v>
      </c>
      <c r="E1288" s="426">
        <v>58687</v>
      </c>
    </row>
    <row r="1289" spans="1:6" ht="25.5">
      <c r="A1289" s="51" t="s">
        <v>1188</v>
      </c>
      <c r="B1289" s="449" t="s">
        <v>678</v>
      </c>
      <c r="C1289" s="449" t="s">
        <v>1189</v>
      </c>
      <c r="D1289" s="449" t="s">
        <v>1166</v>
      </c>
      <c r="E1289" s="426">
        <v>58687</v>
      </c>
    </row>
    <row r="1290" spans="1:6">
      <c r="A1290" s="51" t="s">
        <v>237</v>
      </c>
      <c r="B1290" s="449" t="s">
        <v>678</v>
      </c>
      <c r="C1290" s="449" t="s">
        <v>1189</v>
      </c>
      <c r="D1290" s="449" t="s">
        <v>1133</v>
      </c>
      <c r="E1290" s="426">
        <v>58687</v>
      </c>
    </row>
    <row r="1291" spans="1:6">
      <c r="A1291" s="51" t="s">
        <v>145</v>
      </c>
      <c r="B1291" s="449" t="s">
        <v>678</v>
      </c>
      <c r="C1291" s="449" t="s">
        <v>1189</v>
      </c>
      <c r="D1291" s="449" t="s">
        <v>361</v>
      </c>
      <c r="E1291" s="426">
        <v>58687</v>
      </c>
    </row>
  </sheetData>
  <autoFilter ref="A6:E1291">
    <filterColumn colId="1"/>
  </autoFilter>
  <mergeCells count="6">
    <mergeCell ref="A1:E1"/>
    <mergeCell ref="A2:E2"/>
    <mergeCell ref="A3:E3"/>
    <mergeCell ref="A5:A6"/>
    <mergeCell ref="B5:D5"/>
    <mergeCell ref="E5:E6"/>
  </mergeCells>
  <pageMargins left="0.51181102362204722" right="0.11811023622047245" top="0.19685039370078741" bottom="0.19685039370078741" header="0.15748031496062992" footer="0.15748031496062992"/>
  <pageSetup paperSize="9" scale="95" orientation="portrait" r:id="rId1"/>
</worksheet>
</file>

<file path=xl/worksheets/sheet11.xml><?xml version="1.0" encoding="utf-8"?>
<worksheet xmlns="http://schemas.openxmlformats.org/spreadsheetml/2006/main" xmlns:r="http://schemas.openxmlformats.org/officeDocument/2006/relationships">
  <dimension ref="A1:F1265"/>
  <sheetViews>
    <sheetView tabSelected="1" topLeftCell="A2" workbookViewId="0">
      <selection activeCell="F1266" sqref="F1266"/>
    </sheetView>
  </sheetViews>
  <sheetFormatPr defaultRowHeight="12.75"/>
  <cols>
    <col min="1" max="1" width="38.28515625" style="3" customWidth="1"/>
    <col min="2" max="2" width="11.5703125" style="128" customWidth="1"/>
    <col min="3" max="3" width="5.140625" style="3" customWidth="1"/>
    <col min="4" max="4" width="6.85546875" style="3" customWidth="1"/>
    <col min="5" max="5" width="16.7109375" style="3" customWidth="1"/>
    <col min="6" max="6" width="16.7109375" style="19" customWidth="1"/>
    <col min="7" max="16384" width="9.140625" style="3"/>
  </cols>
  <sheetData>
    <row r="1" spans="1:6" ht="46.5" hidden="1" customHeight="1">
      <c r="A1" s="468" t="str">
        <f>"Приложение №"&amp;Н2цср1&amp;"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c r="F1" s="468"/>
    </row>
    <row r="2" spans="1:6" ht="47.25" customHeight="1">
      <c r="A2" s="468" t="str">
        <f>"Приложение "&amp;Н1цср1&amp;" к решению
Богучанского районного Совета депутатов
от "&amp;Р1дата&amp;" года №"&amp;Р1номер</f>
        <v>Приложение 8 к решению
Богучанского районного Совета депутатов
от  года №</v>
      </c>
      <c r="B2" s="468"/>
      <c r="C2" s="468"/>
      <c r="D2" s="468"/>
      <c r="E2" s="468"/>
      <c r="F2" s="468"/>
    </row>
    <row r="3" spans="1:6" ht="100.5" customHeight="1">
      <c r="A3" s="467" t="s">
        <v>2086</v>
      </c>
      <c r="B3" s="467"/>
      <c r="C3" s="467"/>
      <c r="D3" s="467"/>
      <c r="E3" s="467"/>
      <c r="F3" s="467"/>
    </row>
    <row r="4" spans="1:6">
      <c r="F4" s="8" t="s">
        <v>69</v>
      </c>
    </row>
    <row r="5" spans="1:6" ht="12.75" customHeight="1">
      <c r="A5" s="496" t="s">
        <v>1322</v>
      </c>
      <c r="B5" s="504" t="s">
        <v>176</v>
      </c>
      <c r="C5" s="507"/>
      <c r="D5" s="505"/>
      <c r="E5" s="503" t="s">
        <v>1976</v>
      </c>
      <c r="F5" s="503" t="s">
        <v>2079</v>
      </c>
    </row>
    <row r="6" spans="1:6" ht="51">
      <c r="A6" s="497"/>
      <c r="B6" s="122" t="s">
        <v>1320</v>
      </c>
      <c r="C6" s="250" t="s">
        <v>1321</v>
      </c>
      <c r="D6" s="250" t="s">
        <v>1324</v>
      </c>
      <c r="E6" s="503"/>
      <c r="F6" s="503"/>
    </row>
    <row r="7" spans="1:6" s="11" customFormat="1">
      <c r="A7" s="313" t="s">
        <v>634</v>
      </c>
      <c r="B7" s="314" t="s">
        <v>1166</v>
      </c>
      <c r="C7" s="314" t="s">
        <v>1166</v>
      </c>
      <c r="D7" s="314" t="s">
        <v>1166</v>
      </c>
      <c r="E7" s="315">
        <v>2780267530</v>
      </c>
      <c r="F7" s="315">
        <v>2726917077</v>
      </c>
    </row>
    <row r="8" spans="1:6" ht="25.5">
      <c r="A8" s="313" t="s">
        <v>439</v>
      </c>
      <c r="B8" s="314" t="s">
        <v>967</v>
      </c>
      <c r="C8" s="314" t="s">
        <v>1166</v>
      </c>
      <c r="D8" s="314" t="s">
        <v>1166</v>
      </c>
      <c r="E8" s="315">
        <v>1698882236</v>
      </c>
      <c r="F8" s="315">
        <v>1676950738</v>
      </c>
    </row>
    <row r="9" spans="1:6" ht="38.25">
      <c r="A9" s="313" t="s">
        <v>440</v>
      </c>
      <c r="B9" s="314" t="s">
        <v>968</v>
      </c>
      <c r="C9" s="314" t="s">
        <v>1166</v>
      </c>
      <c r="D9" s="314" t="s">
        <v>1166</v>
      </c>
      <c r="E9" s="315">
        <v>1584891108</v>
      </c>
      <c r="F9" s="315">
        <v>1562959610</v>
      </c>
    </row>
    <row r="10" spans="1:6" ht="153">
      <c r="A10" s="313" t="s">
        <v>407</v>
      </c>
      <c r="B10" s="314" t="s">
        <v>739</v>
      </c>
      <c r="C10" s="314" t="s">
        <v>1166</v>
      </c>
      <c r="D10" s="314" t="s">
        <v>1166</v>
      </c>
      <c r="E10" s="315">
        <v>57900565</v>
      </c>
      <c r="F10" s="315">
        <v>57900565</v>
      </c>
    </row>
    <row r="11" spans="1:6" ht="76.5">
      <c r="A11" s="313" t="s">
        <v>1305</v>
      </c>
      <c r="B11" s="314" t="s">
        <v>739</v>
      </c>
      <c r="C11" s="314" t="s">
        <v>271</v>
      </c>
      <c r="D11" s="314" t="s">
        <v>1166</v>
      </c>
      <c r="E11" s="315">
        <v>41286792</v>
      </c>
      <c r="F11" s="315">
        <v>41286792</v>
      </c>
    </row>
    <row r="12" spans="1:6" ht="25.5">
      <c r="A12" s="313" t="s">
        <v>1182</v>
      </c>
      <c r="B12" s="314" t="s">
        <v>739</v>
      </c>
      <c r="C12" s="314" t="s">
        <v>133</v>
      </c>
      <c r="D12" s="314" t="s">
        <v>1166</v>
      </c>
      <c r="E12" s="315">
        <v>41286792</v>
      </c>
      <c r="F12" s="315">
        <v>41286792</v>
      </c>
    </row>
    <row r="13" spans="1:6">
      <c r="A13" s="313" t="s">
        <v>139</v>
      </c>
      <c r="B13" s="314" t="s">
        <v>739</v>
      </c>
      <c r="C13" s="314" t="s">
        <v>133</v>
      </c>
      <c r="D13" s="314" t="s">
        <v>1134</v>
      </c>
      <c r="E13" s="315">
        <v>41286792</v>
      </c>
      <c r="F13" s="315">
        <v>41286792</v>
      </c>
    </row>
    <row r="14" spans="1:6">
      <c r="A14" s="313" t="s">
        <v>151</v>
      </c>
      <c r="B14" s="314" t="s">
        <v>739</v>
      </c>
      <c r="C14" s="314" t="s">
        <v>133</v>
      </c>
      <c r="D14" s="314" t="s">
        <v>405</v>
      </c>
      <c r="E14" s="315">
        <v>41286792</v>
      </c>
      <c r="F14" s="315">
        <v>41286792</v>
      </c>
    </row>
    <row r="15" spans="1:6" ht="38.25">
      <c r="A15" s="313" t="s">
        <v>1306</v>
      </c>
      <c r="B15" s="314" t="s">
        <v>739</v>
      </c>
      <c r="C15" s="314" t="s">
        <v>1307</v>
      </c>
      <c r="D15" s="314" t="s">
        <v>1166</v>
      </c>
      <c r="E15" s="315">
        <v>16553773</v>
      </c>
      <c r="F15" s="315">
        <v>16553773</v>
      </c>
    </row>
    <row r="16" spans="1:6" ht="38.25">
      <c r="A16" s="313" t="s">
        <v>1188</v>
      </c>
      <c r="B16" s="314" t="s">
        <v>739</v>
      </c>
      <c r="C16" s="314" t="s">
        <v>1189</v>
      </c>
      <c r="D16" s="314" t="s">
        <v>1166</v>
      </c>
      <c r="E16" s="315">
        <v>16553773</v>
      </c>
      <c r="F16" s="315">
        <v>16553773</v>
      </c>
    </row>
    <row r="17" spans="1:6">
      <c r="A17" s="313" t="s">
        <v>139</v>
      </c>
      <c r="B17" s="314" t="s">
        <v>739</v>
      </c>
      <c r="C17" s="314" t="s">
        <v>1189</v>
      </c>
      <c r="D17" s="314" t="s">
        <v>1134</v>
      </c>
      <c r="E17" s="315">
        <v>16553773</v>
      </c>
      <c r="F17" s="315">
        <v>16553773</v>
      </c>
    </row>
    <row r="18" spans="1:6">
      <c r="A18" s="313" t="s">
        <v>151</v>
      </c>
      <c r="B18" s="314" t="s">
        <v>739</v>
      </c>
      <c r="C18" s="314" t="s">
        <v>1189</v>
      </c>
      <c r="D18" s="314" t="s">
        <v>405</v>
      </c>
      <c r="E18" s="315">
        <v>16553773</v>
      </c>
      <c r="F18" s="315">
        <v>16553773</v>
      </c>
    </row>
    <row r="19" spans="1:6">
      <c r="A19" s="313" t="s">
        <v>1308</v>
      </c>
      <c r="B19" s="314" t="s">
        <v>739</v>
      </c>
      <c r="C19" s="314" t="s">
        <v>1309</v>
      </c>
      <c r="D19" s="314" t="s">
        <v>1166</v>
      </c>
      <c r="E19" s="315">
        <v>60000</v>
      </c>
      <c r="F19" s="315">
        <v>60000</v>
      </c>
    </row>
    <row r="20" spans="1:6">
      <c r="A20" s="313" t="s">
        <v>1193</v>
      </c>
      <c r="B20" s="314" t="s">
        <v>739</v>
      </c>
      <c r="C20" s="314" t="s">
        <v>1194</v>
      </c>
      <c r="D20" s="314" t="s">
        <v>1166</v>
      </c>
      <c r="E20" s="315">
        <v>60000</v>
      </c>
      <c r="F20" s="315">
        <v>60000</v>
      </c>
    </row>
    <row r="21" spans="1:6">
      <c r="A21" s="313" t="s">
        <v>139</v>
      </c>
      <c r="B21" s="314" t="s">
        <v>739</v>
      </c>
      <c r="C21" s="314" t="s">
        <v>1194</v>
      </c>
      <c r="D21" s="314" t="s">
        <v>1134</v>
      </c>
      <c r="E21" s="315">
        <v>60000</v>
      </c>
      <c r="F21" s="315">
        <v>60000</v>
      </c>
    </row>
    <row r="22" spans="1:6">
      <c r="A22" s="313" t="s">
        <v>151</v>
      </c>
      <c r="B22" s="314" t="s">
        <v>739</v>
      </c>
      <c r="C22" s="314" t="s">
        <v>1194</v>
      </c>
      <c r="D22" s="314" t="s">
        <v>405</v>
      </c>
      <c r="E22" s="315">
        <v>60000</v>
      </c>
      <c r="F22" s="315">
        <v>60000</v>
      </c>
    </row>
    <row r="23" spans="1:6" ht="165.75">
      <c r="A23" s="313" t="s">
        <v>410</v>
      </c>
      <c r="B23" s="314" t="s">
        <v>747</v>
      </c>
      <c r="C23" s="314" t="s">
        <v>1166</v>
      </c>
      <c r="D23" s="314" t="s">
        <v>1166</v>
      </c>
      <c r="E23" s="315">
        <v>78922955</v>
      </c>
      <c r="F23" s="315">
        <v>78922955</v>
      </c>
    </row>
    <row r="24" spans="1:6" ht="76.5">
      <c r="A24" s="313" t="s">
        <v>1305</v>
      </c>
      <c r="B24" s="314" t="s">
        <v>747</v>
      </c>
      <c r="C24" s="314" t="s">
        <v>271</v>
      </c>
      <c r="D24" s="314" t="s">
        <v>1166</v>
      </c>
      <c r="E24" s="315">
        <v>53548003</v>
      </c>
      <c r="F24" s="315">
        <v>53548003</v>
      </c>
    </row>
    <row r="25" spans="1:6" ht="25.5">
      <c r="A25" s="313" t="s">
        <v>1182</v>
      </c>
      <c r="B25" s="314" t="s">
        <v>747</v>
      </c>
      <c r="C25" s="314" t="s">
        <v>133</v>
      </c>
      <c r="D25" s="314" t="s">
        <v>1166</v>
      </c>
      <c r="E25" s="315">
        <v>53548003</v>
      </c>
      <c r="F25" s="315">
        <v>53548003</v>
      </c>
    </row>
    <row r="26" spans="1:6">
      <c r="A26" s="313" t="s">
        <v>139</v>
      </c>
      <c r="B26" s="314" t="s">
        <v>747</v>
      </c>
      <c r="C26" s="314" t="s">
        <v>133</v>
      </c>
      <c r="D26" s="314" t="s">
        <v>1134</v>
      </c>
      <c r="E26" s="315">
        <v>53548003</v>
      </c>
      <c r="F26" s="315">
        <v>53548003</v>
      </c>
    </row>
    <row r="27" spans="1:6">
      <c r="A27" s="313" t="s">
        <v>152</v>
      </c>
      <c r="B27" s="314" t="s">
        <v>747</v>
      </c>
      <c r="C27" s="314" t="s">
        <v>133</v>
      </c>
      <c r="D27" s="314" t="s">
        <v>392</v>
      </c>
      <c r="E27" s="315">
        <v>53548003</v>
      </c>
      <c r="F27" s="315">
        <v>53548003</v>
      </c>
    </row>
    <row r="28" spans="1:6" ht="38.25">
      <c r="A28" s="313" t="s">
        <v>1306</v>
      </c>
      <c r="B28" s="314" t="s">
        <v>747</v>
      </c>
      <c r="C28" s="314" t="s">
        <v>1307</v>
      </c>
      <c r="D28" s="314" t="s">
        <v>1166</v>
      </c>
      <c r="E28" s="315">
        <v>25330952</v>
      </c>
      <c r="F28" s="315">
        <v>25330952</v>
      </c>
    </row>
    <row r="29" spans="1:6" ht="38.25">
      <c r="A29" s="313" t="s">
        <v>1188</v>
      </c>
      <c r="B29" s="314" t="s">
        <v>747</v>
      </c>
      <c r="C29" s="314" t="s">
        <v>1189</v>
      </c>
      <c r="D29" s="314" t="s">
        <v>1166</v>
      </c>
      <c r="E29" s="315">
        <v>25330952</v>
      </c>
      <c r="F29" s="315">
        <v>25330952</v>
      </c>
    </row>
    <row r="30" spans="1:6">
      <c r="A30" s="313" t="s">
        <v>139</v>
      </c>
      <c r="B30" s="314" t="s">
        <v>747</v>
      </c>
      <c r="C30" s="314" t="s">
        <v>1189</v>
      </c>
      <c r="D30" s="314" t="s">
        <v>1134</v>
      </c>
      <c r="E30" s="315">
        <v>25330952</v>
      </c>
      <c r="F30" s="315">
        <v>25330952</v>
      </c>
    </row>
    <row r="31" spans="1:6">
      <c r="A31" s="313" t="s">
        <v>152</v>
      </c>
      <c r="B31" s="314" t="s">
        <v>747</v>
      </c>
      <c r="C31" s="314" t="s">
        <v>1189</v>
      </c>
      <c r="D31" s="314" t="s">
        <v>392</v>
      </c>
      <c r="E31" s="315">
        <v>25330952</v>
      </c>
      <c r="F31" s="315">
        <v>25330952</v>
      </c>
    </row>
    <row r="32" spans="1:6">
      <c r="A32" s="313" t="s">
        <v>1308</v>
      </c>
      <c r="B32" s="314" t="s">
        <v>747</v>
      </c>
      <c r="C32" s="314" t="s">
        <v>1309</v>
      </c>
      <c r="D32" s="314" t="s">
        <v>1166</v>
      </c>
      <c r="E32" s="315">
        <v>44000</v>
      </c>
      <c r="F32" s="315">
        <v>44000</v>
      </c>
    </row>
    <row r="33" spans="1:6">
      <c r="A33" s="313" t="s">
        <v>1193</v>
      </c>
      <c r="B33" s="314" t="s">
        <v>747</v>
      </c>
      <c r="C33" s="314" t="s">
        <v>1194</v>
      </c>
      <c r="D33" s="314" t="s">
        <v>1166</v>
      </c>
      <c r="E33" s="315">
        <v>44000</v>
      </c>
      <c r="F33" s="315">
        <v>44000</v>
      </c>
    </row>
    <row r="34" spans="1:6">
      <c r="A34" s="313" t="s">
        <v>139</v>
      </c>
      <c r="B34" s="314" t="s">
        <v>747</v>
      </c>
      <c r="C34" s="314" t="s">
        <v>1194</v>
      </c>
      <c r="D34" s="314" t="s">
        <v>1134</v>
      </c>
      <c r="E34" s="315">
        <v>44000</v>
      </c>
      <c r="F34" s="315">
        <v>44000</v>
      </c>
    </row>
    <row r="35" spans="1:6">
      <c r="A35" s="313" t="s">
        <v>152</v>
      </c>
      <c r="B35" s="314" t="s">
        <v>747</v>
      </c>
      <c r="C35" s="314" t="s">
        <v>1194</v>
      </c>
      <c r="D35" s="314" t="s">
        <v>392</v>
      </c>
      <c r="E35" s="315">
        <v>44000</v>
      </c>
      <c r="F35" s="315">
        <v>44000</v>
      </c>
    </row>
    <row r="36" spans="1:6" ht="153">
      <c r="A36" s="313" t="s">
        <v>411</v>
      </c>
      <c r="B36" s="314" t="s">
        <v>751</v>
      </c>
      <c r="C36" s="314" t="s">
        <v>1166</v>
      </c>
      <c r="D36" s="314" t="s">
        <v>1166</v>
      </c>
      <c r="E36" s="315">
        <v>4202200</v>
      </c>
      <c r="F36" s="315">
        <v>4202200</v>
      </c>
    </row>
    <row r="37" spans="1:6" ht="38.25">
      <c r="A37" s="313" t="s">
        <v>1314</v>
      </c>
      <c r="B37" s="314" t="s">
        <v>751</v>
      </c>
      <c r="C37" s="314" t="s">
        <v>1315</v>
      </c>
      <c r="D37" s="314" t="s">
        <v>1166</v>
      </c>
      <c r="E37" s="315">
        <v>4202200</v>
      </c>
      <c r="F37" s="315">
        <v>4202200</v>
      </c>
    </row>
    <row r="38" spans="1:6">
      <c r="A38" s="313" t="s">
        <v>1190</v>
      </c>
      <c r="B38" s="314" t="s">
        <v>751</v>
      </c>
      <c r="C38" s="314" t="s">
        <v>1191</v>
      </c>
      <c r="D38" s="314" t="s">
        <v>1166</v>
      </c>
      <c r="E38" s="315">
        <v>4202200</v>
      </c>
      <c r="F38" s="315">
        <v>4202200</v>
      </c>
    </row>
    <row r="39" spans="1:6">
      <c r="A39" s="313" t="s">
        <v>139</v>
      </c>
      <c r="B39" s="314" t="s">
        <v>751</v>
      </c>
      <c r="C39" s="314" t="s">
        <v>1191</v>
      </c>
      <c r="D39" s="314" t="s">
        <v>1134</v>
      </c>
      <c r="E39" s="315">
        <v>1002200</v>
      </c>
      <c r="F39" s="315">
        <v>1002200</v>
      </c>
    </row>
    <row r="40" spans="1:6">
      <c r="A40" s="313" t="s">
        <v>1073</v>
      </c>
      <c r="B40" s="314" t="s">
        <v>751</v>
      </c>
      <c r="C40" s="314" t="s">
        <v>1191</v>
      </c>
      <c r="D40" s="314" t="s">
        <v>1074</v>
      </c>
      <c r="E40" s="315">
        <v>1002200</v>
      </c>
      <c r="F40" s="315">
        <v>1002200</v>
      </c>
    </row>
    <row r="41" spans="1:6">
      <c r="A41" s="313" t="s">
        <v>246</v>
      </c>
      <c r="B41" s="314" t="s">
        <v>751</v>
      </c>
      <c r="C41" s="314" t="s">
        <v>1191</v>
      </c>
      <c r="D41" s="314" t="s">
        <v>1136</v>
      </c>
      <c r="E41" s="315">
        <v>3200000</v>
      </c>
      <c r="F41" s="315">
        <v>3200000</v>
      </c>
    </row>
    <row r="42" spans="1:6">
      <c r="A42" s="313" t="s">
        <v>2106</v>
      </c>
      <c r="B42" s="314" t="s">
        <v>751</v>
      </c>
      <c r="C42" s="314" t="s">
        <v>1191</v>
      </c>
      <c r="D42" s="314" t="s">
        <v>2121</v>
      </c>
      <c r="E42" s="315">
        <v>3200000</v>
      </c>
      <c r="F42" s="315">
        <v>3200000</v>
      </c>
    </row>
    <row r="43" spans="1:6" ht="153">
      <c r="A43" s="313" t="s">
        <v>1718</v>
      </c>
      <c r="B43" s="314" t="s">
        <v>1719</v>
      </c>
      <c r="C43" s="314" t="s">
        <v>1166</v>
      </c>
      <c r="D43" s="314" t="s">
        <v>1166</v>
      </c>
      <c r="E43" s="315">
        <v>25242690</v>
      </c>
      <c r="F43" s="315">
        <v>25242690</v>
      </c>
    </row>
    <row r="44" spans="1:6" ht="38.25">
      <c r="A44" s="313" t="s">
        <v>1314</v>
      </c>
      <c r="B44" s="314" t="s">
        <v>1719</v>
      </c>
      <c r="C44" s="314" t="s">
        <v>1315</v>
      </c>
      <c r="D44" s="314" t="s">
        <v>1166</v>
      </c>
      <c r="E44" s="315">
        <v>25242690</v>
      </c>
      <c r="F44" s="315">
        <v>25242690</v>
      </c>
    </row>
    <row r="45" spans="1:6">
      <c r="A45" s="313" t="s">
        <v>1190</v>
      </c>
      <c r="B45" s="314" t="s">
        <v>1719</v>
      </c>
      <c r="C45" s="314" t="s">
        <v>1191</v>
      </c>
      <c r="D45" s="314" t="s">
        <v>1166</v>
      </c>
      <c r="E45" s="315">
        <v>25242690</v>
      </c>
      <c r="F45" s="315">
        <v>25242690</v>
      </c>
    </row>
    <row r="46" spans="1:6">
      <c r="A46" s="313" t="s">
        <v>139</v>
      </c>
      <c r="B46" s="314" t="s">
        <v>1719</v>
      </c>
      <c r="C46" s="314" t="s">
        <v>1191</v>
      </c>
      <c r="D46" s="314" t="s">
        <v>1134</v>
      </c>
      <c r="E46" s="315">
        <v>7219490</v>
      </c>
      <c r="F46" s="315">
        <v>7219490</v>
      </c>
    </row>
    <row r="47" spans="1:6">
      <c r="A47" s="313" t="s">
        <v>1073</v>
      </c>
      <c r="B47" s="314" t="s">
        <v>1719</v>
      </c>
      <c r="C47" s="314" t="s">
        <v>1191</v>
      </c>
      <c r="D47" s="314" t="s">
        <v>1074</v>
      </c>
      <c r="E47" s="315">
        <v>7219490</v>
      </c>
      <c r="F47" s="315">
        <v>7219490</v>
      </c>
    </row>
    <row r="48" spans="1:6">
      <c r="A48" s="313" t="s">
        <v>246</v>
      </c>
      <c r="B48" s="314" t="s">
        <v>1719</v>
      </c>
      <c r="C48" s="314" t="s">
        <v>1191</v>
      </c>
      <c r="D48" s="314" t="s">
        <v>1136</v>
      </c>
      <c r="E48" s="315">
        <v>18023200</v>
      </c>
      <c r="F48" s="315">
        <v>18023200</v>
      </c>
    </row>
    <row r="49" spans="1:6">
      <c r="A49" s="313" t="s">
        <v>2106</v>
      </c>
      <c r="B49" s="314" t="s">
        <v>1719</v>
      </c>
      <c r="C49" s="314" t="s">
        <v>1191</v>
      </c>
      <c r="D49" s="314" t="s">
        <v>2121</v>
      </c>
      <c r="E49" s="315">
        <v>18023200</v>
      </c>
      <c r="F49" s="315">
        <v>18023200</v>
      </c>
    </row>
    <row r="50" spans="1:6" ht="229.5">
      <c r="A50" s="313" t="s">
        <v>1450</v>
      </c>
      <c r="B50" s="314" t="s">
        <v>1451</v>
      </c>
      <c r="C50" s="314" t="s">
        <v>1166</v>
      </c>
      <c r="D50" s="314" t="s">
        <v>1166</v>
      </c>
      <c r="E50" s="315">
        <v>1225000</v>
      </c>
      <c r="F50" s="315">
        <v>1225000</v>
      </c>
    </row>
    <row r="51" spans="1:6" ht="38.25">
      <c r="A51" s="313" t="s">
        <v>1314</v>
      </c>
      <c r="B51" s="314" t="s">
        <v>1451</v>
      </c>
      <c r="C51" s="314" t="s">
        <v>1315</v>
      </c>
      <c r="D51" s="314" t="s">
        <v>1166</v>
      </c>
      <c r="E51" s="315">
        <v>1225000</v>
      </c>
      <c r="F51" s="315">
        <v>1225000</v>
      </c>
    </row>
    <row r="52" spans="1:6">
      <c r="A52" s="313" t="s">
        <v>1190</v>
      </c>
      <c r="B52" s="314" t="s">
        <v>1451</v>
      </c>
      <c r="C52" s="314" t="s">
        <v>1191</v>
      </c>
      <c r="D52" s="314" t="s">
        <v>1166</v>
      </c>
      <c r="E52" s="315">
        <v>1225000</v>
      </c>
      <c r="F52" s="315">
        <v>1225000</v>
      </c>
    </row>
    <row r="53" spans="1:6">
      <c r="A53" s="313" t="s">
        <v>246</v>
      </c>
      <c r="B53" s="314" t="s">
        <v>1451</v>
      </c>
      <c r="C53" s="314" t="s">
        <v>1191</v>
      </c>
      <c r="D53" s="314" t="s">
        <v>1136</v>
      </c>
      <c r="E53" s="315">
        <v>1225000</v>
      </c>
      <c r="F53" s="315">
        <v>1225000</v>
      </c>
    </row>
    <row r="54" spans="1:6">
      <c r="A54" s="313" t="s">
        <v>2106</v>
      </c>
      <c r="B54" s="314" t="s">
        <v>1451</v>
      </c>
      <c r="C54" s="314" t="s">
        <v>1191</v>
      </c>
      <c r="D54" s="314" t="s">
        <v>2121</v>
      </c>
      <c r="E54" s="315">
        <v>1225000</v>
      </c>
      <c r="F54" s="315">
        <v>1225000</v>
      </c>
    </row>
    <row r="55" spans="1:6" ht="153">
      <c r="A55" s="313" t="s">
        <v>414</v>
      </c>
      <c r="B55" s="314" t="s">
        <v>764</v>
      </c>
      <c r="C55" s="314" t="s">
        <v>1166</v>
      </c>
      <c r="D55" s="314" t="s">
        <v>1166</v>
      </c>
      <c r="E55" s="315">
        <v>1700800</v>
      </c>
      <c r="F55" s="315">
        <v>1700800</v>
      </c>
    </row>
    <row r="56" spans="1:6" ht="38.25">
      <c r="A56" s="313" t="s">
        <v>1314</v>
      </c>
      <c r="B56" s="314" t="s">
        <v>764</v>
      </c>
      <c r="C56" s="314" t="s">
        <v>1315</v>
      </c>
      <c r="D56" s="314" t="s">
        <v>1166</v>
      </c>
      <c r="E56" s="315">
        <v>1700800</v>
      </c>
      <c r="F56" s="315">
        <v>1700800</v>
      </c>
    </row>
    <row r="57" spans="1:6">
      <c r="A57" s="313" t="s">
        <v>1190</v>
      </c>
      <c r="B57" s="314" t="s">
        <v>764</v>
      </c>
      <c r="C57" s="314" t="s">
        <v>1191</v>
      </c>
      <c r="D57" s="314" t="s">
        <v>1166</v>
      </c>
      <c r="E57" s="315">
        <v>1700800</v>
      </c>
      <c r="F57" s="315">
        <v>1700800</v>
      </c>
    </row>
    <row r="58" spans="1:6">
      <c r="A58" s="313" t="s">
        <v>139</v>
      </c>
      <c r="B58" s="314" t="s">
        <v>764</v>
      </c>
      <c r="C58" s="314" t="s">
        <v>1191</v>
      </c>
      <c r="D58" s="314" t="s">
        <v>1134</v>
      </c>
      <c r="E58" s="315">
        <v>1700800</v>
      </c>
      <c r="F58" s="315">
        <v>1700800</v>
      </c>
    </row>
    <row r="59" spans="1:6">
      <c r="A59" s="313" t="s">
        <v>1071</v>
      </c>
      <c r="B59" s="314" t="s">
        <v>764</v>
      </c>
      <c r="C59" s="314" t="s">
        <v>1191</v>
      </c>
      <c r="D59" s="314" t="s">
        <v>362</v>
      </c>
      <c r="E59" s="315">
        <v>1700800</v>
      </c>
      <c r="F59" s="315">
        <v>1700800</v>
      </c>
    </row>
    <row r="60" spans="1:6" ht="204">
      <c r="A60" s="313" t="s">
        <v>569</v>
      </c>
      <c r="B60" s="314" t="s">
        <v>740</v>
      </c>
      <c r="C60" s="314" t="s">
        <v>1166</v>
      </c>
      <c r="D60" s="314" t="s">
        <v>1166</v>
      </c>
      <c r="E60" s="315">
        <v>66843378</v>
      </c>
      <c r="F60" s="315">
        <v>66843378</v>
      </c>
    </row>
    <row r="61" spans="1:6" ht="76.5">
      <c r="A61" s="313" t="s">
        <v>1305</v>
      </c>
      <c r="B61" s="314" t="s">
        <v>740</v>
      </c>
      <c r="C61" s="314" t="s">
        <v>271</v>
      </c>
      <c r="D61" s="314" t="s">
        <v>1166</v>
      </c>
      <c r="E61" s="315">
        <v>66843378</v>
      </c>
      <c r="F61" s="315">
        <v>66843378</v>
      </c>
    </row>
    <row r="62" spans="1:6" ht="25.5">
      <c r="A62" s="313" t="s">
        <v>1182</v>
      </c>
      <c r="B62" s="314" t="s">
        <v>740</v>
      </c>
      <c r="C62" s="314" t="s">
        <v>133</v>
      </c>
      <c r="D62" s="314" t="s">
        <v>1166</v>
      </c>
      <c r="E62" s="315">
        <v>66843378</v>
      </c>
      <c r="F62" s="315">
        <v>66843378</v>
      </c>
    </row>
    <row r="63" spans="1:6">
      <c r="A63" s="313" t="s">
        <v>139</v>
      </c>
      <c r="B63" s="314" t="s">
        <v>740</v>
      </c>
      <c r="C63" s="314" t="s">
        <v>133</v>
      </c>
      <c r="D63" s="314" t="s">
        <v>1134</v>
      </c>
      <c r="E63" s="315">
        <v>66843378</v>
      </c>
      <c r="F63" s="315">
        <v>66843378</v>
      </c>
    </row>
    <row r="64" spans="1:6">
      <c r="A64" s="313" t="s">
        <v>151</v>
      </c>
      <c r="B64" s="314" t="s">
        <v>740</v>
      </c>
      <c r="C64" s="314" t="s">
        <v>133</v>
      </c>
      <c r="D64" s="314" t="s">
        <v>405</v>
      </c>
      <c r="E64" s="315">
        <v>66843378</v>
      </c>
      <c r="F64" s="315">
        <v>66843378</v>
      </c>
    </row>
    <row r="65" spans="1:6" ht="216.75">
      <c r="A65" s="313" t="s">
        <v>412</v>
      </c>
      <c r="B65" s="314" t="s">
        <v>748</v>
      </c>
      <c r="C65" s="314" t="s">
        <v>1166</v>
      </c>
      <c r="D65" s="314" t="s">
        <v>1166</v>
      </c>
      <c r="E65" s="315">
        <v>99004080</v>
      </c>
      <c r="F65" s="315">
        <v>99004080</v>
      </c>
    </row>
    <row r="66" spans="1:6" ht="76.5">
      <c r="A66" s="313" t="s">
        <v>1305</v>
      </c>
      <c r="B66" s="314" t="s">
        <v>748</v>
      </c>
      <c r="C66" s="314" t="s">
        <v>271</v>
      </c>
      <c r="D66" s="314" t="s">
        <v>1166</v>
      </c>
      <c r="E66" s="315">
        <v>99004080</v>
      </c>
      <c r="F66" s="315">
        <v>99004080</v>
      </c>
    </row>
    <row r="67" spans="1:6" ht="25.5">
      <c r="A67" s="313" t="s">
        <v>1182</v>
      </c>
      <c r="B67" s="314" t="s">
        <v>748</v>
      </c>
      <c r="C67" s="314" t="s">
        <v>133</v>
      </c>
      <c r="D67" s="314" t="s">
        <v>1166</v>
      </c>
      <c r="E67" s="315">
        <v>99004080</v>
      </c>
      <c r="F67" s="315">
        <v>99004080</v>
      </c>
    </row>
    <row r="68" spans="1:6">
      <c r="A68" s="313" t="s">
        <v>139</v>
      </c>
      <c r="B68" s="314" t="s">
        <v>748</v>
      </c>
      <c r="C68" s="314" t="s">
        <v>133</v>
      </c>
      <c r="D68" s="314" t="s">
        <v>1134</v>
      </c>
      <c r="E68" s="315">
        <v>99004080</v>
      </c>
      <c r="F68" s="315">
        <v>99004080</v>
      </c>
    </row>
    <row r="69" spans="1:6">
      <c r="A69" s="313" t="s">
        <v>152</v>
      </c>
      <c r="B69" s="314" t="s">
        <v>748</v>
      </c>
      <c r="C69" s="314" t="s">
        <v>133</v>
      </c>
      <c r="D69" s="314" t="s">
        <v>392</v>
      </c>
      <c r="E69" s="315">
        <v>99004080</v>
      </c>
      <c r="F69" s="315">
        <v>99004080</v>
      </c>
    </row>
    <row r="70" spans="1:6" ht="204">
      <c r="A70" s="313" t="s">
        <v>573</v>
      </c>
      <c r="B70" s="314" t="s">
        <v>752</v>
      </c>
      <c r="C70" s="314" t="s">
        <v>1166</v>
      </c>
      <c r="D70" s="314" t="s">
        <v>1166</v>
      </c>
      <c r="E70" s="315">
        <v>6678000</v>
      </c>
      <c r="F70" s="315">
        <v>6678000</v>
      </c>
    </row>
    <row r="71" spans="1:6" ht="38.25">
      <c r="A71" s="313" t="s">
        <v>1314</v>
      </c>
      <c r="B71" s="314" t="s">
        <v>752</v>
      </c>
      <c r="C71" s="314" t="s">
        <v>1315</v>
      </c>
      <c r="D71" s="314" t="s">
        <v>1166</v>
      </c>
      <c r="E71" s="315">
        <v>6678000</v>
      </c>
      <c r="F71" s="315">
        <v>6678000</v>
      </c>
    </row>
    <row r="72" spans="1:6">
      <c r="A72" s="313" t="s">
        <v>1190</v>
      </c>
      <c r="B72" s="314" t="s">
        <v>752</v>
      </c>
      <c r="C72" s="314" t="s">
        <v>1191</v>
      </c>
      <c r="D72" s="314" t="s">
        <v>1166</v>
      </c>
      <c r="E72" s="315">
        <v>6678000</v>
      </c>
      <c r="F72" s="315">
        <v>6678000</v>
      </c>
    </row>
    <row r="73" spans="1:6">
      <c r="A73" s="313" t="s">
        <v>139</v>
      </c>
      <c r="B73" s="314" t="s">
        <v>752</v>
      </c>
      <c r="C73" s="314" t="s">
        <v>1191</v>
      </c>
      <c r="D73" s="314" t="s">
        <v>1134</v>
      </c>
      <c r="E73" s="315">
        <v>3348000</v>
      </c>
      <c r="F73" s="315">
        <v>3348000</v>
      </c>
    </row>
    <row r="74" spans="1:6">
      <c r="A74" s="313" t="s">
        <v>1073</v>
      </c>
      <c r="B74" s="314" t="s">
        <v>752</v>
      </c>
      <c r="C74" s="314" t="s">
        <v>1191</v>
      </c>
      <c r="D74" s="314" t="s">
        <v>1074</v>
      </c>
      <c r="E74" s="315">
        <v>3348000</v>
      </c>
      <c r="F74" s="315">
        <v>3348000</v>
      </c>
    </row>
    <row r="75" spans="1:6">
      <c r="A75" s="313" t="s">
        <v>246</v>
      </c>
      <c r="B75" s="314" t="s">
        <v>752</v>
      </c>
      <c r="C75" s="314" t="s">
        <v>1191</v>
      </c>
      <c r="D75" s="314" t="s">
        <v>1136</v>
      </c>
      <c r="E75" s="315">
        <v>3330000</v>
      </c>
      <c r="F75" s="315">
        <v>3330000</v>
      </c>
    </row>
    <row r="76" spans="1:6">
      <c r="A76" s="313" t="s">
        <v>2106</v>
      </c>
      <c r="B76" s="314" t="s">
        <v>752</v>
      </c>
      <c r="C76" s="314" t="s">
        <v>1191</v>
      </c>
      <c r="D76" s="314" t="s">
        <v>2121</v>
      </c>
      <c r="E76" s="315">
        <v>3330000</v>
      </c>
      <c r="F76" s="315">
        <v>3330000</v>
      </c>
    </row>
    <row r="77" spans="1:6" ht="204">
      <c r="A77" s="313" t="s">
        <v>415</v>
      </c>
      <c r="B77" s="314" t="s">
        <v>765</v>
      </c>
      <c r="C77" s="314" t="s">
        <v>1166</v>
      </c>
      <c r="D77" s="314" t="s">
        <v>1166</v>
      </c>
      <c r="E77" s="315">
        <v>1035000</v>
      </c>
      <c r="F77" s="315">
        <v>1035000</v>
      </c>
    </row>
    <row r="78" spans="1:6" ht="38.25">
      <c r="A78" s="313" t="s">
        <v>1314</v>
      </c>
      <c r="B78" s="314" t="s">
        <v>765</v>
      </c>
      <c r="C78" s="314" t="s">
        <v>1315</v>
      </c>
      <c r="D78" s="314" t="s">
        <v>1166</v>
      </c>
      <c r="E78" s="315">
        <v>1035000</v>
      </c>
      <c r="F78" s="315">
        <v>1035000</v>
      </c>
    </row>
    <row r="79" spans="1:6">
      <c r="A79" s="313" t="s">
        <v>1190</v>
      </c>
      <c r="B79" s="314" t="s">
        <v>765</v>
      </c>
      <c r="C79" s="314" t="s">
        <v>1191</v>
      </c>
      <c r="D79" s="314" t="s">
        <v>1166</v>
      </c>
      <c r="E79" s="315">
        <v>1035000</v>
      </c>
      <c r="F79" s="315">
        <v>1035000</v>
      </c>
    </row>
    <row r="80" spans="1:6">
      <c r="A80" s="313" t="s">
        <v>139</v>
      </c>
      <c r="B80" s="314" t="s">
        <v>765</v>
      </c>
      <c r="C80" s="314" t="s">
        <v>1191</v>
      </c>
      <c r="D80" s="314" t="s">
        <v>1134</v>
      </c>
      <c r="E80" s="315">
        <v>1035000</v>
      </c>
      <c r="F80" s="315">
        <v>1035000</v>
      </c>
    </row>
    <row r="81" spans="1:6">
      <c r="A81" s="313" t="s">
        <v>1071</v>
      </c>
      <c r="B81" s="314" t="s">
        <v>765</v>
      </c>
      <c r="C81" s="314" t="s">
        <v>1191</v>
      </c>
      <c r="D81" s="314" t="s">
        <v>362</v>
      </c>
      <c r="E81" s="315">
        <v>1035000</v>
      </c>
      <c r="F81" s="315">
        <v>1035000</v>
      </c>
    </row>
    <row r="82" spans="1:6" ht="102">
      <c r="A82" s="313" t="s">
        <v>1720</v>
      </c>
      <c r="B82" s="314" t="s">
        <v>1721</v>
      </c>
      <c r="C82" s="314" t="s">
        <v>1166</v>
      </c>
      <c r="D82" s="314" t="s">
        <v>1166</v>
      </c>
      <c r="E82" s="315">
        <v>18418000</v>
      </c>
      <c r="F82" s="315">
        <v>18418000</v>
      </c>
    </row>
    <row r="83" spans="1:6" ht="38.25">
      <c r="A83" s="313" t="s">
        <v>1314</v>
      </c>
      <c r="B83" s="314" t="s">
        <v>1721</v>
      </c>
      <c r="C83" s="314" t="s">
        <v>1315</v>
      </c>
      <c r="D83" s="314" t="s">
        <v>1166</v>
      </c>
      <c r="E83" s="315">
        <v>18418000</v>
      </c>
      <c r="F83" s="315">
        <v>18418000</v>
      </c>
    </row>
    <row r="84" spans="1:6">
      <c r="A84" s="313" t="s">
        <v>1190</v>
      </c>
      <c r="B84" s="314" t="s">
        <v>1721</v>
      </c>
      <c r="C84" s="314" t="s">
        <v>1191</v>
      </c>
      <c r="D84" s="314" t="s">
        <v>1166</v>
      </c>
      <c r="E84" s="315">
        <v>18418000</v>
      </c>
      <c r="F84" s="315">
        <v>18418000</v>
      </c>
    </row>
    <row r="85" spans="1:6">
      <c r="A85" s="313" t="s">
        <v>139</v>
      </c>
      <c r="B85" s="314" t="s">
        <v>1721</v>
      </c>
      <c r="C85" s="314" t="s">
        <v>1191</v>
      </c>
      <c r="D85" s="314" t="s">
        <v>1134</v>
      </c>
      <c r="E85" s="315">
        <v>18418000</v>
      </c>
      <c r="F85" s="315">
        <v>18418000</v>
      </c>
    </row>
    <row r="86" spans="1:6">
      <c r="A86" s="313" t="s">
        <v>1073</v>
      </c>
      <c r="B86" s="314" t="s">
        <v>1721</v>
      </c>
      <c r="C86" s="314" t="s">
        <v>1191</v>
      </c>
      <c r="D86" s="314" t="s">
        <v>1074</v>
      </c>
      <c r="E86" s="315">
        <v>18418000</v>
      </c>
      <c r="F86" s="315">
        <v>18418000</v>
      </c>
    </row>
    <row r="87" spans="1:6" ht="191.25">
      <c r="A87" s="313" t="s">
        <v>527</v>
      </c>
      <c r="B87" s="314" t="s">
        <v>754</v>
      </c>
      <c r="C87" s="314" t="s">
        <v>1166</v>
      </c>
      <c r="D87" s="314" t="s">
        <v>1166</v>
      </c>
      <c r="E87" s="315">
        <v>2300000</v>
      </c>
      <c r="F87" s="315">
        <v>2300000</v>
      </c>
    </row>
    <row r="88" spans="1:6" ht="76.5">
      <c r="A88" s="313" t="s">
        <v>1305</v>
      </c>
      <c r="B88" s="314" t="s">
        <v>754</v>
      </c>
      <c r="C88" s="314" t="s">
        <v>271</v>
      </c>
      <c r="D88" s="314" t="s">
        <v>1166</v>
      </c>
      <c r="E88" s="315">
        <v>798000</v>
      </c>
      <c r="F88" s="315">
        <v>798000</v>
      </c>
    </row>
    <row r="89" spans="1:6" ht="25.5">
      <c r="A89" s="313" t="s">
        <v>1182</v>
      </c>
      <c r="B89" s="314" t="s">
        <v>754</v>
      </c>
      <c r="C89" s="314" t="s">
        <v>133</v>
      </c>
      <c r="D89" s="314" t="s">
        <v>1166</v>
      </c>
      <c r="E89" s="315">
        <v>798000</v>
      </c>
      <c r="F89" s="315">
        <v>798000</v>
      </c>
    </row>
    <row r="90" spans="1:6">
      <c r="A90" s="313" t="s">
        <v>139</v>
      </c>
      <c r="B90" s="314" t="s">
        <v>754</v>
      </c>
      <c r="C90" s="314" t="s">
        <v>133</v>
      </c>
      <c r="D90" s="314" t="s">
        <v>1134</v>
      </c>
      <c r="E90" s="315">
        <v>798000</v>
      </c>
      <c r="F90" s="315">
        <v>798000</v>
      </c>
    </row>
    <row r="91" spans="1:6">
      <c r="A91" s="313" t="s">
        <v>152</v>
      </c>
      <c r="B91" s="314" t="s">
        <v>754</v>
      </c>
      <c r="C91" s="314" t="s">
        <v>133</v>
      </c>
      <c r="D91" s="314" t="s">
        <v>392</v>
      </c>
      <c r="E91" s="315">
        <v>798000</v>
      </c>
      <c r="F91" s="315">
        <v>798000</v>
      </c>
    </row>
    <row r="92" spans="1:6" ht="38.25">
      <c r="A92" s="313" t="s">
        <v>1306</v>
      </c>
      <c r="B92" s="314" t="s">
        <v>754</v>
      </c>
      <c r="C92" s="314" t="s">
        <v>1307</v>
      </c>
      <c r="D92" s="314" t="s">
        <v>1166</v>
      </c>
      <c r="E92" s="315">
        <v>1502000</v>
      </c>
      <c r="F92" s="315">
        <v>1502000</v>
      </c>
    </row>
    <row r="93" spans="1:6" ht="38.25">
      <c r="A93" s="313" t="s">
        <v>1188</v>
      </c>
      <c r="B93" s="314" t="s">
        <v>754</v>
      </c>
      <c r="C93" s="314" t="s">
        <v>1189</v>
      </c>
      <c r="D93" s="314" t="s">
        <v>1166</v>
      </c>
      <c r="E93" s="315">
        <v>1502000</v>
      </c>
      <c r="F93" s="315">
        <v>1502000</v>
      </c>
    </row>
    <row r="94" spans="1:6">
      <c r="A94" s="313" t="s">
        <v>139</v>
      </c>
      <c r="B94" s="314" t="s">
        <v>754</v>
      </c>
      <c r="C94" s="314" t="s">
        <v>1189</v>
      </c>
      <c r="D94" s="314" t="s">
        <v>1134</v>
      </c>
      <c r="E94" s="315">
        <v>1502000</v>
      </c>
      <c r="F94" s="315">
        <v>1502000</v>
      </c>
    </row>
    <row r="95" spans="1:6">
      <c r="A95" s="313" t="s">
        <v>152</v>
      </c>
      <c r="B95" s="314" t="s">
        <v>754</v>
      </c>
      <c r="C95" s="314" t="s">
        <v>1189</v>
      </c>
      <c r="D95" s="314" t="s">
        <v>392</v>
      </c>
      <c r="E95" s="315">
        <v>1502000</v>
      </c>
      <c r="F95" s="315">
        <v>1502000</v>
      </c>
    </row>
    <row r="96" spans="1:6" ht="178.5">
      <c r="A96" s="313" t="s">
        <v>574</v>
      </c>
      <c r="B96" s="314" t="s">
        <v>753</v>
      </c>
      <c r="C96" s="314" t="s">
        <v>1166</v>
      </c>
      <c r="D96" s="314" t="s">
        <v>1166</v>
      </c>
      <c r="E96" s="315">
        <v>65000</v>
      </c>
      <c r="F96" s="315">
        <v>65000</v>
      </c>
    </row>
    <row r="97" spans="1:6" ht="38.25">
      <c r="A97" s="313" t="s">
        <v>1314</v>
      </c>
      <c r="B97" s="314" t="s">
        <v>753</v>
      </c>
      <c r="C97" s="314" t="s">
        <v>1315</v>
      </c>
      <c r="D97" s="314" t="s">
        <v>1166</v>
      </c>
      <c r="E97" s="315">
        <v>65000</v>
      </c>
      <c r="F97" s="315">
        <v>65000</v>
      </c>
    </row>
    <row r="98" spans="1:6">
      <c r="A98" s="313" t="s">
        <v>1190</v>
      </c>
      <c r="B98" s="314" t="s">
        <v>753</v>
      </c>
      <c r="C98" s="314" t="s">
        <v>1191</v>
      </c>
      <c r="D98" s="314" t="s">
        <v>1166</v>
      </c>
      <c r="E98" s="315">
        <v>65000</v>
      </c>
      <c r="F98" s="315">
        <v>65000</v>
      </c>
    </row>
    <row r="99" spans="1:6">
      <c r="A99" s="313" t="s">
        <v>246</v>
      </c>
      <c r="B99" s="314" t="s">
        <v>753</v>
      </c>
      <c r="C99" s="314" t="s">
        <v>1191</v>
      </c>
      <c r="D99" s="314" t="s">
        <v>1136</v>
      </c>
      <c r="E99" s="315">
        <v>65000</v>
      </c>
      <c r="F99" s="315">
        <v>65000</v>
      </c>
    </row>
    <row r="100" spans="1:6">
      <c r="A100" s="313" t="s">
        <v>2106</v>
      </c>
      <c r="B100" s="314" t="s">
        <v>753</v>
      </c>
      <c r="C100" s="314" t="s">
        <v>1191</v>
      </c>
      <c r="D100" s="314" t="s">
        <v>2121</v>
      </c>
      <c r="E100" s="315">
        <v>65000</v>
      </c>
      <c r="F100" s="315">
        <v>65000</v>
      </c>
    </row>
    <row r="101" spans="1:6" ht="140.25">
      <c r="A101" s="313" t="s">
        <v>570</v>
      </c>
      <c r="B101" s="314" t="s">
        <v>741</v>
      </c>
      <c r="C101" s="314" t="s">
        <v>1166</v>
      </c>
      <c r="D101" s="314" t="s">
        <v>1166</v>
      </c>
      <c r="E101" s="315">
        <v>1005000</v>
      </c>
      <c r="F101" s="315">
        <v>1005000</v>
      </c>
    </row>
    <row r="102" spans="1:6" ht="76.5">
      <c r="A102" s="313" t="s">
        <v>1305</v>
      </c>
      <c r="B102" s="314" t="s">
        <v>741</v>
      </c>
      <c r="C102" s="314" t="s">
        <v>271</v>
      </c>
      <c r="D102" s="314" t="s">
        <v>1166</v>
      </c>
      <c r="E102" s="315">
        <v>1005000</v>
      </c>
      <c r="F102" s="315">
        <v>1005000</v>
      </c>
    </row>
    <row r="103" spans="1:6" ht="25.5">
      <c r="A103" s="313" t="s">
        <v>1182</v>
      </c>
      <c r="B103" s="314" t="s">
        <v>741</v>
      </c>
      <c r="C103" s="314" t="s">
        <v>133</v>
      </c>
      <c r="D103" s="314" t="s">
        <v>1166</v>
      </c>
      <c r="E103" s="315">
        <v>1005000</v>
      </c>
      <c r="F103" s="315">
        <v>1005000</v>
      </c>
    </row>
    <row r="104" spans="1:6">
      <c r="A104" s="313" t="s">
        <v>139</v>
      </c>
      <c r="B104" s="314" t="s">
        <v>741</v>
      </c>
      <c r="C104" s="314" t="s">
        <v>133</v>
      </c>
      <c r="D104" s="314" t="s">
        <v>1134</v>
      </c>
      <c r="E104" s="315">
        <v>1005000</v>
      </c>
      <c r="F104" s="315">
        <v>1005000</v>
      </c>
    </row>
    <row r="105" spans="1:6">
      <c r="A105" s="313" t="s">
        <v>151</v>
      </c>
      <c r="B105" s="314" t="s">
        <v>741</v>
      </c>
      <c r="C105" s="314" t="s">
        <v>133</v>
      </c>
      <c r="D105" s="314" t="s">
        <v>405</v>
      </c>
      <c r="E105" s="315">
        <v>1005000</v>
      </c>
      <c r="F105" s="315">
        <v>1005000</v>
      </c>
    </row>
    <row r="106" spans="1:6" ht="165.75">
      <c r="A106" s="313" t="s">
        <v>575</v>
      </c>
      <c r="B106" s="314" t="s">
        <v>749</v>
      </c>
      <c r="C106" s="314" t="s">
        <v>1166</v>
      </c>
      <c r="D106" s="314" t="s">
        <v>1166</v>
      </c>
      <c r="E106" s="315">
        <v>1230000</v>
      </c>
      <c r="F106" s="315">
        <v>1230000</v>
      </c>
    </row>
    <row r="107" spans="1:6" ht="76.5">
      <c r="A107" s="313" t="s">
        <v>1305</v>
      </c>
      <c r="B107" s="314" t="s">
        <v>749</v>
      </c>
      <c r="C107" s="314" t="s">
        <v>271</v>
      </c>
      <c r="D107" s="314" t="s">
        <v>1166</v>
      </c>
      <c r="E107" s="315">
        <v>1230000</v>
      </c>
      <c r="F107" s="315">
        <v>1230000</v>
      </c>
    </row>
    <row r="108" spans="1:6" ht="25.5">
      <c r="A108" s="313" t="s">
        <v>1182</v>
      </c>
      <c r="B108" s="314" t="s">
        <v>749</v>
      </c>
      <c r="C108" s="314" t="s">
        <v>133</v>
      </c>
      <c r="D108" s="314" t="s">
        <v>1166</v>
      </c>
      <c r="E108" s="315">
        <v>1230000</v>
      </c>
      <c r="F108" s="315">
        <v>1230000</v>
      </c>
    </row>
    <row r="109" spans="1:6">
      <c r="A109" s="313" t="s">
        <v>139</v>
      </c>
      <c r="B109" s="314" t="s">
        <v>749</v>
      </c>
      <c r="C109" s="314" t="s">
        <v>133</v>
      </c>
      <c r="D109" s="314" t="s">
        <v>1134</v>
      </c>
      <c r="E109" s="315">
        <v>1230000</v>
      </c>
      <c r="F109" s="315">
        <v>1230000</v>
      </c>
    </row>
    <row r="110" spans="1:6">
      <c r="A110" s="313" t="s">
        <v>152</v>
      </c>
      <c r="B110" s="314" t="s">
        <v>749</v>
      </c>
      <c r="C110" s="314" t="s">
        <v>133</v>
      </c>
      <c r="D110" s="314" t="s">
        <v>392</v>
      </c>
      <c r="E110" s="315">
        <v>1230000</v>
      </c>
      <c r="F110" s="315">
        <v>1230000</v>
      </c>
    </row>
    <row r="111" spans="1:6" ht="153">
      <c r="A111" s="313" t="s">
        <v>576</v>
      </c>
      <c r="B111" s="314" t="s">
        <v>756</v>
      </c>
      <c r="C111" s="314" t="s">
        <v>1166</v>
      </c>
      <c r="D111" s="314" t="s">
        <v>1166</v>
      </c>
      <c r="E111" s="315">
        <v>620000</v>
      </c>
      <c r="F111" s="315">
        <v>620000</v>
      </c>
    </row>
    <row r="112" spans="1:6" ht="38.25">
      <c r="A112" s="313" t="s">
        <v>1314</v>
      </c>
      <c r="B112" s="314" t="s">
        <v>756</v>
      </c>
      <c r="C112" s="314" t="s">
        <v>1315</v>
      </c>
      <c r="D112" s="314" t="s">
        <v>1166</v>
      </c>
      <c r="E112" s="315">
        <v>620000</v>
      </c>
      <c r="F112" s="315">
        <v>620000</v>
      </c>
    </row>
    <row r="113" spans="1:6">
      <c r="A113" s="313" t="s">
        <v>1190</v>
      </c>
      <c r="B113" s="314" t="s">
        <v>756</v>
      </c>
      <c r="C113" s="314" t="s">
        <v>1191</v>
      </c>
      <c r="D113" s="314" t="s">
        <v>1166</v>
      </c>
      <c r="E113" s="315">
        <v>620000</v>
      </c>
      <c r="F113" s="315">
        <v>620000</v>
      </c>
    </row>
    <row r="114" spans="1:6">
      <c r="A114" s="313" t="s">
        <v>139</v>
      </c>
      <c r="B114" s="314" t="s">
        <v>756</v>
      </c>
      <c r="C114" s="314" t="s">
        <v>1191</v>
      </c>
      <c r="D114" s="314" t="s">
        <v>1134</v>
      </c>
      <c r="E114" s="315">
        <v>270000</v>
      </c>
      <c r="F114" s="315">
        <v>270000</v>
      </c>
    </row>
    <row r="115" spans="1:6">
      <c r="A115" s="313" t="s">
        <v>1073</v>
      </c>
      <c r="B115" s="314" t="s">
        <v>756</v>
      </c>
      <c r="C115" s="314" t="s">
        <v>1191</v>
      </c>
      <c r="D115" s="314" t="s">
        <v>1074</v>
      </c>
      <c r="E115" s="315">
        <v>270000</v>
      </c>
      <c r="F115" s="315">
        <v>270000</v>
      </c>
    </row>
    <row r="116" spans="1:6">
      <c r="A116" s="313" t="s">
        <v>246</v>
      </c>
      <c r="B116" s="314" t="s">
        <v>756</v>
      </c>
      <c r="C116" s="314" t="s">
        <v>1191</v>
      </c>
      <c r="D116" s="314" t="s">
        <v>1136</v>
      </c>
      <c r="E116" s="315">
        <v>350000</v>
      </c>
      <c r="F116" s="315">
        <v>350000</v>
      </c>
    </row>
    <row r="117" spans="1:6">
      <c r="A117" s="313" t="s">
        <v>2106</v>
      </c>
      <c r="B117" s="314" t="s">
        <v>756</v>
      </c>
      <c r="C117" s="314" t="s">
        <v>1191</v>
      </c>
      <c r="D117" s="314" t="s">
        <v>2121</v>
      </c>
      <c r="E117" s="315">
        <v>350000</v>
      </c>
      <c r="F117" s="315">
        <v>350000</v>
      </c>
    </row>
    <row r="118" spans="1:6" ht="153">
      <c r="A118" s="313" t="s">
        <v>766</v>
      </c>
      <c r="B118" s="314" t="s">
        <v>767</v>
      </c>
      <c r="C118" s="314" t="s">
        <v>1166</v>
      </c>
      <c r="D118" s="314" t="s">
        <v>1166</v>
      </c>
      <c r="E118" s="315">
        <v>110000</v>
      </c>
      <c r="F118" s="315">
        <v>110000</v>
      </c>
    </row>
    <row r="119" spans="1:6" ht="38.25">
      <c r="A119" s="313" t="s">
        <v>1314</v>
      </c>
      <c r="B119" s="314" t="s">
        <v>767</v>
      </c>
      <c r="C119" s="314" t="s">
        <v>1315</v>
      </c>
      <c r="D119" s="314" t="s">
        <v>1166</v>
      </c>
      <c r="E119" s="315">
        <v>110000</v>
      </c>
      <c r="F119" s="315">
        <v>110000</v>
      </c>
    </row>
    <row r="120" spans="1:6">
      <c r="A120" s="313" t="s">
        <v>1190</v>
      </c>
      <c r="B120" s="314" t="s">
        <v>767</v>
      </c>
      <c r="C120" s="314" t="s">
        <v>1191</v>
      </c>
      <c r="D120" s="314" t="s">
        <v>1166</v>
      </c>
      <c r="E120" s="315">
        <v>110000</v>
      </c>
      <c r="F120" s="315">
        <v>110000</v>
      </c>
    </row>
    <row r="121" spans="1:6">
      <c r="A121" s="313" t="s">
        <v>139</v>
      </c>
      <c r="B121" s="314" t="s">
        <v>767</v>
      </c>
      <c r="C121" s="314" t="s">
        <v>1191</v>
      </c>
      <c r="D121" s="314" t="s">
        <v>1134</v>
      </c>
      <c r="E121" s="315">
        <v>110000</v>
      </c>
      <c r="F121" s="315">
        <v>110000</v>
      </c>
    </row>
    <row r="122" spans="1:6">
      <c r="A122" s="313" t="s">
        <v>1071</v>
      </c>
      <c r="B122" s="314" t="s">
        <v>767</v>
      </c>
      <c r="C122" s="314" t="s">
        <v>1191</v>
      </c>
      <c r="D122" s="314" t="s">
        <v>362</v>
      </c>
      <c r="E122" s="315">
        <v>110000</v>
      </c>
      <c r="F122" s="315">
        <v>110000</v>
      </c>
    </row>
    <row r="123" spans="1:6" ht="153">
      <c r="A123" s="313" t="s">
        <v>571</v>
      </c>
      <c r="B123" s="314" t="s">
        <v>742</v>
      </c>
      <c r="C123" s="314" t="s">
        <v>1166</v>
      </c>
      <c r="D123" s="314" t="s">
        <v>1166</v>
      </c>
      <c r="E123" s="315">
        <v>56724800</v>
      </c>
      <c r="F123" s="315">
        <v>56724800</v>
      </c>
    </row>
    <row r="124" spans="1:6" ht="38.25">
      <c r="A124" s="313" t="s">
        <v>1306</v>
      </c>
      <c r="B124" s="314" t="s">
        <v>742</v>
      </c>
      <c r="C124" s="314" t="s">
        <v>1307</v>
      </c>
      <c r="D124" s="314" t="s">
        <v>1166</v>
      </c>
      <c r="E124" s="315">
        <v>56724800</v>
      </c>
      <c r="F124" s="315">
        <v>56724800</v>
      </c>
    </row>
    <row r="125" spans="1:6" ht="38.25">
      <c r="A125" s="313" t="s">
        <v>1188</v>
      </c>
      <c r="B125" s="314" t="s">
        <v>742</v>
      </c>
      <c r="C125" s="314" t="s">
        <v>1189</v>
      </c>
      <c r="D125" s="314" t="s">
        <v>1166</v>
      </c>
      <c r="E125" s="315">
        <v>56724800</v>
      </c>
      <c r="F125" s="315">
        <v>56724800</v>
      </c>
    </row>
    <row r="126" spans="1:6">
      <c r="A126" s="313" t="s">
        <v>139</v>
      </c>
      <c r="B126" s="314" t="s">
        <v>742</v>
      </c>
      <c r="C126" s="314" t="s">
        <v>1189</v>
      </c>
      <c r="D126" s="314" t="s">
        <v>1134</v>
      </c>
      <c r="E126" s="315">
        <v>56724800</v>
      </c>
      <c r="F126" s="315">
        <v>56724800</v>
      </c>
    </row>
    <row r="127" spans="1:6">
      <c r="A127" s="313" t="s">
        <v>151</v>
      </c>
      <c r="B127" s="314" t="s">
        <v>742</v>
      </c>
      <c r="C127" s="314" t="s">
        <v>1189</v>
      </c>
      <c r="D127" s="314" t="s">
        <v>405</v>
      </c>
      <c r="E127" s="315">
        <v>56724800</v>
      </c>
      <c r="F127" s="315">
        <v>56724800</v>
      </c>
    </row>
    <row r="128" spans="1:6" ht="178.5">
      <c r="A128" s="313" t="s">
        <v>577</v>
      </c>
      <c r="B128" s="314" t="s">
        <v>750</v>
      </c>
      <c r="C128" s="314" t="s">
        <v>1166</v>
      </c>
      <c r="D128" s="314" t="s">
        <v>1166</v>
      </c>
      <c r="E128" s="315">
        <v>111193656</v>
      </c>
      <c r="F128" s="315">
        <v>111193656</v>
      </c>
    </row>
    <row r="129" spans="1:6" ht="38.25">
      <c r="A129" s="313" t="s">
        <v>1306</v>
      </c>
      <c r="B129" s="314" t="s">
        <v>750</v>
      </c>
      <c r="C129" s="314" t="s">
        <v>1307</v>
      </c>
      <c r="D129" s="314" t="s">
        <v>1166</v>
      </c>
      <c r="E129" s="315">
        <v>111193656</v>
      </c>
      <c r="F129" s="315">
        <v>111193656</v>
      </c>
    </row>
    <row r="130" spans="1:6" ht="38.25">
      <c r="A130" s="313" t="s">
        <v>1188</v>
      </c>
      <c r="B130" s="314" t="s">
        <v>750</v>
      </c>
      <c r="C130" s="314" t="s">
        <v>1189</v>
      </c>
      <c r="D130" s="314" t="s">
        <v>1166</v>
      </c>
      <c r="E130" s="315">
        <v>111193656</v>
      </c>
      <c r="F130" s="315">
        <v>111193656</v>
      </c>
    </row>
    <row r="131" spans="1:6">
      <c r="A131" s="313" t="s">
        <v>139</v>
      </c>
      <c r="B131" s="314" t="s">
        <v>750</v>
      </c>
      <c r="C131" s="314" t="s">
        <v>1189</v>
      </c>
      <c r="D131" s="314" t="s">
        <v>1134</v>
      </c>
      <c r="E131" s="315">
        <v>111193656</v>
      </c>
      <c r="F131" s="315">
        <v>111193656</v>
      </c>
    </row>
    <row r="132" spans="1:6">
      <c r="A132" s="313" t="s">
        <v>152</v>
      </c>
      <c r="B132" s="314" t="s">
        <v>750</v>
      </c>
      <c r="C132" s="314" t="s">
        <v>1189</v>
      </c>
      <c r="D132" s="314" t="s">
        <v>392</v>
      </c>
      <c r="E132" s="315">
        <v>111193656</v>
      </c>
      <c r="F132" s="315">
        <v>111193656</v>
      </c>
    </row>
    <row r="133" spans="1:6" ht="165.75">
      <c r="A133" s="313" t="s">
        <v>578</v>
      </c>
      <c r="B133" s="314" t="s">
        <v>757</v>
      </c>
      <c r="C133" s="314" t="s">
        <v>1166</v>
      </c>
      <c r="D133" s="314" t="s">
        <v>1166</v>
      </c>
      <c r="E133" s="315">
        <v>3464392</v>
      </c>
      <c r="F133" s="315">
        <v>3464392</v>
      </c>
    </row>
    <row r="134" spans="1:6" ht="38.25">
      <c r="A134" s="313" t="s">
        <v>1314</v>
      </c>
      <c r="B134" s="314" t="s">
        <v>757</v>
      </c>
      <c r="C134" s="314" t="s">
        <v>1315</v>
      </c>
      <c r="D134" s="314" t="s">
        <v>1166</v>
      </c>
      <c r="E134" s="315">
        <v>3464392</v>
      </c>
      <c r="F134" s="315">
        <v>3464392</v>
      </c>
    </row>
    <row r="135" spans="1:6">
      <c r="A135" s="313" t="s">
        <v>1190</v>
      </c>
      <c r="B135" s="314" t="s">
        <v>757</v>
      </c>
      <c r="C135" s="314" t="s">
        <v>1191</v>
      </c>
      <c r="D135" s="314" t="s">
        <v>1166</v>
      </c>
      <c r="E135" s="315">
        <v>3464392</v>
      </c>
      <c r="F135" s="315">
        <v>3464392</v>
      </c>
    </row>
    <row r="136" spans="1:6">
      <c r="A136" s="313" t="s">
        <v>139</v>
      </c>
      <c r="B136" s="314" t="s">
        <v>757</v>
      </c>
      <c r="C136" s="314" t="s">
        <v>1191</v>
      </c>
      <c r="D136" s="314" t="s">
        <v>1134</v>
      </c>
      <c r="E136" s="315">
        <v>1555912</v>
      </c>
      <c r="F136" s="315">
        <v>1555912</v>
      </c>
    </row>
    <row r="137" spans="1:6">
      <c r="A137" s="313" t="s">
        <v>1073</v>
      </c>
      <c r="B137" s="314" t="s">
        <v>757</v>
      </c>
      <c r="C137" s="314" t="s">
        <v>1191</v>
      </c>
      <c r="D137" s="314" t="s">
        <v>1074</v>
      </c>
      <c r="E137" s="315">
        <v>1555912</v>
      </c>
      <c r="F137" s="315">
        <v>1555912</v>
      </c>
    </row>
    <row r="138" spans="1:6">
      <c r="A138" s="313" t="s">
        <v>246</v>
      </c>
      <c r="B138" s="314" t="s">
        <v>757</v>
      </c>
      <c r="C138" s="314" t="s">
        <v>1191</v>
      </c>
      <c r="D138" s="314" t="s">
        <v>1136</v>
      </c>
      <c r="E138" s="315">
        <v>1908480</v>
      </c>
      <c r="F138" s="315">
        <v>1908480</v>
      </c>
    </row>
    <row r="139" spans="1:6">
      <c r="A139" s="313" t="s">
        <v>2106</v>
      </c>
      <c r="B139" s="314" t="s">
        <v>757</v>
      </c>
      <c r="C139" s="314" t="s">
        <v>1191</v>
      </c>
      <c r="D139" s="314" t="s">
        <v>2121</v>
      </c>
      <c r="E139" s="315">
        <v>1908480</v>
      </c>
      <c r="F139" s="315">
        <v>1908480</v>
      </c>
    </row>
    <row r="140" spans="1:6" ht="165.75">
      <c r="A140" s="313" t="s">
        <v>1141</v>
      </c>
      <c r="B140" s="314" t="s">
        <v>1142</v>
      </c>
      <c r="C140" s="314" t="s">
        <v>1166</v>
      </c>
      <c r="D140" s="314" t="s">
        <v>1166</v>
      </c>
      <c r="E140" s="315">
        <v>20000</v>
      </c>
      <c r="F140" s="315">
        <v>20000</v>
      </c>
    </row>
    <row r="141" spans="1:6" ht="38.25">
      <c r="A141" s="313" t="s">
        <v>1314</v>
      </c>
      <c r="B141" s="314" t="s">
        <v>1142</v>
      </c>
      <c r="C141" s="314" t="s">
        <v>1315</v>
      </c>
      <c r="D141" s="314" t="s">
        <v>1166</v>
      </c>
      <c r="E141" s="315">
        <v>20000</v>
      </c>
      <c r="F141" s="315">
        <v>20000</v>
      </c>
    </row>
    <row r="142" spans="1:6">
      <c r="A142" s="313" t="s">
        <v>1190</v>
      </c>
      <c r="B142" s="314" t="s">
        <v>1142</v>
      </c>
      <c r="C142" s="314" t="s">
        <v>1191</v>
      </c>
      <c r="D142" s="314" t="s">
        <v>1166</v>
      </c>
      <c r="E142" s="315">
        <v>20000</v>
      </c>
      <c r="F142" s="315">
        <v>20000</v>
      </c>
    </row>
    <row r="143" spans="1:6">
      <c r="A143" s="313" t="s">
        <v>139</v>
      </c>
      <c r="B143" s="314" t="s">
        <v>1142</v>
      </c>
      <c r="C143" s="314" t="s">
        <v>1191</v>
      </c>
      <c r="D143" s="314" t="s">
        <v>1134</v>
      </c>
      <c r="E143" s="315">
        <v>20000</v>
      </c>
      <c r="F143" s="315">
        <v>20000</v>
      </c>
    </row>
    <row r="144" spans="1:6">
      <c r="A144" s="313" t="s">
        <v>1071</v>
      </c>
      <c r="B144" s="314" t="s">
        <v>1142</v>
      </c>
      <c r="C144" s="314" t="s">
        <v>1191</v>
      </c>
      <c r="D144" s="314" t="s">
        <v>362</v>
      </c>
      <c r="E144" s="315">
        <v>20000</v>
      </c>
      <c r="F144" s="315">
        <v>20000</v>
      </c>
    </row>
    <row r="145" spans="1:6" ht="165.75">
      <c r="A145" s="313" t="s">
        <v>1714</v>
      </c>
      <c r="B145" s="314" t="s">
        <v>1715</v>
      </c>
      <c r="C145" s="314" t="s">
        <v>1166</v>
      </c>
      <c r="D145" s="314" t="s">
        <v>1166</v>
      </c>
      <c r="E145" s="315">
        <v>2204582</v>
      </c>
      <c r="F145" s="315">
        <v>2204582</v>
      </c>
    </row>
    <row r="146" spans="1:6" ht="38.25">
      <c r="A146" s="313" t="s">
        <v>1306</v>
      </c>
      <c r="B146" s="314" t="s">
        <v>1715</v>
      </c>
      <c r="C146" s="314" t="s">
        <v>1307</v>
      </c>
      <c r="D146" s="314" t="s">
        <v>1166</v>
      </c>
      <c r="E146" s="315">
        <v>2204582</v>
      </c>
      <c r="F146" s="315">
        <v>2204582</v>
      </c>
    </row>
    <row r="147" spans="1:6" ht="38.25">
      <c r="A147" s="313" t="s">
        <v>1188</v>
      </c>
      <c r="B147" s="314" t="s">
        <v>1715</v>
      </c>
      <c r="C147" s="314" t="s">
        <v>1189</v>
      </c>
      <c r="D147" s="314" t="s">
        <v>1166</v>
      </c>
      <c r="E147" s="315">
        <v>2204582</v>
      </c>
      <c r="F147" s="315">
        <v>2204582</v>
      </c>
    </row>
    <row r="148" spans="1:6">
      <c r="A148" s="313" t="s">
        <v>139</v>
      </c>
      <c r="B148" s="314" t="s">
        <v>1715</v>
      </c>
      <c r="C148" s="314" t="s">
        <v>1189</v>
      </c>
      <c r="D148" s="314" t="s">
        <v>1134</v>
      </c>
      <c r="E148" s="315">
        <v>2204582</v>
      </c>
      <c r="F148" s="315">
        <v>2204582</v>
      </c>
    </row>
    <row r="149" spans="1:6">
      <c r="A149" s="313" t="s">
        <v>151</v>
      </c>
      <c r="B149" s="314" t="s">
        <v>1715</v>
      </c>
      <c r="C149" s="314" t="s">
        <v>1189</v>
      </c>
      <c r="D149" s="314" t="s">
        <v>405</v>
      </c>
      <c r="E149" s="315">
        <v>2204582</v>
      </c>
      <c r="F149" s="315">
        <v>2204582</v>
      </c>
    </row>
    <row r="150" spans="1:6" ht="178.5">
      <c r="A150" s="313" t="s">
        <v>1716</v>
      </c>
      <c r="B150" s="314" t="s">
        <v>1717</v>
      </c>
      <c r="C150" s="314" t="s">
        <v>1166</v>
      </c>
      <c r="D150" s="314" t="s">
        <v>1166</v>
      </c>
      <c r="E150" s="315">
        <v>2344390</v>
      </c>
      <c r="F150" s="315">
        <v>2344390</v>
      </c>
    </row>
    <row r="151" spans="1:6" ht="38.25">
      <c r="A151" s="313" t="s">
        <v>1306</v>
      </c>
      <c r="B151" s="314" t="s">
        <v>1717</v>
      </c>
      <c r="C151" s="314" t="s">
        <v>1307</v>
      </c>
      <c r="D151" s="314" t="s">
        <v>1166</v>
      </c>
      <c r="E151" s="315">
        <v>2344390</v>
      </c>
      <c r="F151" s="315">
        <v>2344390</v>
      </c>
    </row>
    <row r="152" spans="1:6" ht="38.25">
      <c r="A152" s="313" t="s">
        <v>1188</v>
      </c>
      <c r="B152" s="314" t="s">
        <v>1717</v>
      </c>
      <c r="C152" s="314" t="s">
        <v>1189</v>
      </c>
      <c r="D152" s="314" t="s">
        <v>1166</v>
      </c>
      <c r="E152" s="315">
        <v>2344390</v>
      </c>
      <c r="F152" s="315">
        <v>2344390</v>
      </c>
    </row>
    <row r="153" spans="1:6">
      <c r="A153" s="313" t="s">
        <v>139</v>
      </c>
      <c r="B153" s="314" t="s">
        <v>1717</v>
      </c>
      <c r="C153" s="314" t="s">
        <v>1189</v>
      </c>
      <c r="D153" s="314" t="s">
        <v>1134</v>
      </c>
      <c r="E153" s="315">
        <v>2344390</v>
      </c>
      <c r="F153" s="315">
        <v>2344390</v>
      </c>
    </row>
    <row r="154" spans="1:6">
      <c r="A154" s="313" t="s">
        <v>152</v>
      </c>
      <c r="B154" s="314" t="s">
        <v>1717</v>
      </c>
      <c r="C154" s="314" t="s">
        <v>1189</v>
      </c>
      <c r="D154" s="314" t="s">
        <v>392</v>
      </c>
      <c r="E154" s="315">
        <v>2344390</v>
      </c>
      <c r="F154" s="315">
        <v>2344390</v>
      </c>
    </row>
    <row r="155" spans="1:6" ht="165.75">
      <c r="A155" s="313" t="s">
        <v>1768</v>
      </c>
      <c r="B155" s="314" t="s">
        <v>1769</v>
      </c>
      <c r="C155" s="314" t="s">
        <v>1166</v>
      </c>
      <c r="D155" s="314" t="s">
        <v>1166</v>
      </c>
      <c r="E155" s="315">
        <v>47022</v>
      </c>
      <c r="F155" s="315">
        <v>47022</v>
      </c>
    </row>
    <row r="156" spans="1:6" ht="38.25">
      <c r="A156" s="313" t="s">
        <v>1314</v>
      </c>
      <c r="B156" s="314" t="s">
        <v>1769</v>
      </c>
      <c r="C156" s="314" t="s">
        <v>1315</v>
      </c>
      <c r="D156" s="314" t="s">
        <v>1166</v>
      </c>
      <c r="E156" s="315">
        <v>47022</v>
      </c>
      <c r="F156" s="315">
        <v>47022</v>
      </c>
    </row>
    <row r="157" spans="1:6">
      <c r="A157" s="313" t="s">
        <v>1190</v>
      </c>
      <c r="B157" s="314" t="s">
        <v>1769</v>
      </c>
      <c r="C157" s="314" t="s">
        <v>1191</v>
      </c>
      <c r="D157" s="314" t="s">
        <v>1166</v>
      </c>
      <c r="E157" s="315">
        <v>47022</v>
      </c>
      <c r="F157" s="315">
        <v>47022</v>
      </c>
    </row>
    <row r="158" spans="1:6">
      <c r="A158" s="313" t="s">
        <v>139</v>
      </c>
      <c r="B158" s="314" t="s">
        <v>1769</v>
      </c>
      <c r="C158" s="314" t="s">
        <v>1191</v>
      </c>
      <c r="D158" s="314" t="s">
        <v>1134</v>
      </c>
      <c r="E158" s="315">
        <v>27660</v>
      </c>
      <c r="F158" s="315">
        <v>27660</v>
      </c>
    </row>
    <row r="159" spans="1:6">
      <c r="A159" s="313" t="s">
        <v>1073</v>
      </c>
      <c r="B159" s="314" t="s">
        <v>1769</v>
      </c>
      <c r="C159" s="314" t="s">
        <v>1191</v>
      </c>
      <c r="D159" s="314" t="s">
        <v>1074</v>
      </c>
      <c r="E159" s="315">
        <v>27660</v>
      </c>
      <c r="F159" s="315">
        <v>27660</v>
      </c>
    </row>
    <row r="160" spans="1:6">
      <c r="A160" s="313" t="s">
        <v>246</v>
      </c>
      <c r="B160" s="314" t="s">
        <v>1769</v>
      </c>
      <c r="C160" s="314" t="s">
        <v>1191</v>
      </c>
      <c r="D160" s="314" t="s">
        <v>1136</v>
      </c>
      <c r="E160" s="315">
        <v>19362</v>
      </c>
      <c r="F160" s="315">
        <v>19362</v>
      </c>
    </row>
    <row r="161" spans="1:6">
      <c r="A161" s="313" t="s">
        <v>2106</v>
      </c>
      <c r="B161" s="314" t="s">
        <v>1769</v>
      </c>
      <c r="C161" s="314" t="s">
        <v>1191</v>
      </c>
      <c r="D161" s="314" t="s">
        <v>2121</v>
      </c>
      <c r="E161" s="315">
        <v>19362</v>
      </c>
      <c r="F161" s="315">
        <v>19362</v>
      </c>
    </row>
    <row r="162" spans="1:6" ht="165.75">
      <c r="A162" s="313" t="s">
        <v>1770</v>
      </c>
      <c r="B162" s="314" t="s">
        <v>1771</v>
      </c>
      <c r="C162" s="314" t="s">
        <v>1166</v>
      </c>
      <c r="D162" s="314" t="s">
        <v>1166</v>
      </c>
      <c r="E162" s="315">
        <v>124470</v>
      </c>
      <c r="F162" s="315">
        <v>124470</v>
      </c>
    </row>
    <row r="163" spans="1:6" ht="38.25">
      <c r="A163" s="313" t="s">
        <v>1314</v>
      </c>
      <c r="B163" s="314" t="s">
        <v>1771</v>
      </c>
      <c r="C163" s="314" t="s">
        <v>1315</v>
      </c>
      <c r="D163" s="314" t="s">
        <v>1166</v>
      </c>
      <c r="E163" s="315">
        <v>124470</v>
      </c>
      <c r="F163" s="315">
        <v>124470</v>
      </c>
    </row>
    <row r="164" spans="1:6">
      <c r="A164" s="313" t="s">
        <v>1190</v>
      </c>
      <c r="B164" s="314" t="s">
        <v>1771</v>
      </c>
      <c r="C164" s="314" t="s">
        <v>1191</v>
      </c>
      <c r="D164" s="314" t="s">
        <v>1166</v>
      </c>
      <c r="E164" s="315">
        <v>124470</v>
      </c>
      <c r="F164" s="315">
        <v>124470</v>
      </c>
    </row>
    <row r="165" spans="1:6">
      <c r="A165" s="313" t="s">
        <v>139</v>
      </c>
      <c r="B165" s="314" t="s">
        <v>1771</v>
      </c>
      <c r="C165" s="314" t="s">
        <v>1191</v>
      </c>
      <c r="D165" s="314" t="s">
        <v>1134</v>
      </c>
      <c r="E165" s="315">
        <v>124470</v>
      </c>
      <c r="F165" s="315">
        <v>124470</v>
      </c>
    </row>
    <row r="166" spans="1:6">
      <c r="A166" s="313" t="s">
        <v>1071</v>
      </c>
      <c r="B166" s="314" t="s">
        <v>1771</v>
      </c>
      <c r="C166" s="314" t="s">
        <v>1191</v>
      </c>
      <c r="D166" s="314" t="s">
        <v>362</v>
      </c>
      <c r="E166" s="315">
        <v>124470</v>
      </c>
      <c r="F166" s="315">
        <v>124470</v>
      </c>
    </row>
    <row r="167" spans="1:6" ht="140.25">
      <c r="A167" s="313" t="s">
        <v>572</v>
      </c>
      <c r="B167" s="314" t="s">
        <v>743</v>
      </c>
      <c r="C167" s="314" t="s">
        <v>1166</v>
      </c>
      <c r="D167" s="314" t="s">
        <v>1166</v>
      </c>
      <c r="E167" s="315">
        <v>49911000</v>
      </c>
      <c r="F167" s="315">
        <v>49911000</v>
      </c>
    </row>
    <row r="168" spans="1:6" ht="38.25">
      <c r="A168" s="313" t="s">
        <v>1306</v>
      </c>
      <c r="B168" s="314" t="s">
        <v>743</v>
      </c>
      <c r="C168" s="314" t="s">
        <v>1307</v>
      </c>
      <c r="D168" s="314" t="s">
        <v>1166</v>
      </c>
      <c r="E168" s="315">
        <v>49911000</v>
      </c>
      <c r="F168" s="315">
        <v>49911000</v>
      </c>
    </row>
    <row r="169" spans="1:6" ht="38.25">
      <c r="A169" s="313" t="s">
        <v>1188</v>
      </c>
      <c r="B169" s="314" t="s">
        <v>743</v>
      </c>
      <c r="C169" s="314" t="s">
        <v>1189</v>
      </c>
      <c r="D169" s="314" t="s">
        <v>1166</v>
      </c>
      <c r="E169" s="315">
        <v>49911000</v>
      </c>
      <c r="F169" s="315">
        <v>49911000</v>
      </c>
    </row>
    <row r="170" spans="1:6">
      <c r="A170" s="313" t="s">
        <v>139</v>
      </c>
      <c r="B170" s="314" t="s">
        <v>743</v>
      </c>
      <c r="C170" s="314" t="s">
        <v>1189</v>
      </c>
      <c r="D170" s="314" t="s">
        <v>1134</v>
      </c>
      <c r="E170" s="315">
        <v>49911000</v>
      </c>
      <c r="F170" s="315">
        <v>49911000</v>
      </c>
    </row>
    <row r="171" spans="1:6">
      <c r="A171" s="313" t="s">
        <v>151</v>
      </c>
      <c r="B171" s="314" t="s">
        <v>743</v>
      </c>
      <c r="C171" s="314" t="s">
        <v>1189</v>
      </c>
      <c r="D171" s="314" t="s">
        <v>405</v>
      </c>
      <c r="E171" s="315">
        <v>49911000</v>
      </c>
      <c r="F171" s="315">
        <v>49911000</v>
      </c>
    </row>
    <row r="172" spans="1:6" ht="153">
      <c r="A172" s="313" t="s">
        <v>579</v>
      </c>
      <c r="B172" s="314" t="s">
        <v>755</v>
      </c>
      <c r="C172" s="314" t="s">
        <v>1166</v>
      </c>
      <c r="D172" s="314" t="s">
        <v>1166</v>
      </c>
      <c r="E172" s="315">
        <v>8050000</v>
      </c>
      <c r="F172" s="315">
        <v>8050000</v>
      </c>
    </row>
    <row r="173" spans="1:6" ht="38.25">
      <c r="A173" s="313" t="s">
        <v>1306</v>
      </c>
      <c r="B173" s="314" t="s">
        <v>755</v>
      </c>
      <c r="C173" s="314" t="s">
        <v>1307</v>
      </c>
      <c r="D173" s="314" t="s">
        <v>1166</v>
      </c>
      <c r="E173" s="315">
        <v>8050000</v>
      </c>
      <c r="F173" s="315">
        <v>8050000</v>
      </c>
    </row>
    <row r="174" spans="1:6" ht="38.25">
      <c r="A174" s="313" t="s">
        <v>1188</v>
      </c>
      <c r="B174" s="314" t="s">
        <v>755</v>
      </c>
      <c r="C174" s="314" t="s">
        <v>1189</v>
      </c>
      <c r="D174" s="314" t="s">
        <v>1166</v>
      </c>
      <c r="E174" s="315">
        <v>8050000</v>
      </c>
      <c r="F174" s="315">
        <v>8050000</v>
      </c>
    </row>
    <row r="175" spans="1:6">
      <c r="A175" s="313" t="s">
        <v>139</v>
      </c>
      <c r="B175" s="314" t="s">
        <v>755</v>
      </c>
      <c r="C175" s="314" t="s">
        <v>1189</v>
      </c>
      <c r="D175" s="314" t="s">
        <v>1134</v>
      </c>
      <c r="E175" s="315">
        <v>8050000</v>
      </c>
      <c r="F175" s="315">
        <v>8050000</v>
      </c>
    </row>
    <row r="176" spans="1:6">
      <c r="A176" s="313" t="s">
        <v>152</v>
      </c>
      <c r="B176" s="314" t="s">
        <v>755</v>
      </c>
      <c r="C176" s="314" t="s">
        <v>1189</v>
      </c>
      <c r="D176" s="314" t="s">
        <v>392</v>
      </c>
      <c r="E176" s="315">
        <v>8050000</v>
      </c>
      <c r="F176" s="315">
        <v>8050000</v>
      </c>
    </row>
    <row r="177" spans="1:6" ht="140.25">
      <c r="A177" s="313" t="s">
        <v>958</v>
      </c>
      <c r="B177" s="314" t="s">
        <v>959</v>
      </c>
      <c r="C177" s="314" t="s">
        <v>1166</v>
      </c>
      <c r="D177" s="314" t="s">
        <v>1166</v>
      </c>
      <c r="E177" s="315">
        <v>16300144</v>
      </c>
      <c r="F177" s="315">
        <v>16300144</v>
      </c>
    </row>
    <row r="178" spans="1:6" ht="38.25">
      <c r="A178" s="313" t="s">
        <v>1306</v>
      </c>
      <c r="B178" s="314" t="s">
        <v>959</v>
      </c>
      <c r="C178" s="314" t="s">
        <v>1307</v>
      </c>
      <c r="D178" s="314" t="s">
        <v>1166</v>
      </c>
      <c r="E178" s="315">
        <v>16300144</v>
      </c>
      <c r="F178" s="315">
        <v>16300144</v>
      </c>
    </row>
    <row r="179" spans="1:6" ht="38.25">
      <c r="A179" s="313" t="s">
        <v>1188</v>
      </c>
      <c r="B179" s="314" t="s">
        <v>959</v>
      </c>
      <c r="C179" s="314" t="s">
        <v>1189</v>
      </c>
      <c r="D179" s="314" t="s">
        <v>1166</v>
      </c>
      <c r="E179" s="315">
        <v>16300144</v>
      </c>
      <c r="F179" s="315">
        <v>16300144</v>
      </c>
    </row>
    <row r="180" spans="1:6">
      <c r="A180" s="313" t="s">
        <v>139</v>
      </c>
      <c r="B180" s="314" t="s">
        <v>959</v>
      </c>
      <c r="C180" s="314" t="s">
        <v>1189</v>
      </c>
      <c r="D180" s="314" t="s">
        <v>1134</v>
      </c>
      <c r="E180" s="315">
        <v>16300144</v>
      </c>
      <c r="F180" s="315">
        <v>16300144</v>
      </c>
    </row>
    <row r="181" spans="1:6">
      <c r="A181" s="313" t="s">
        <v>151</v>
      </c>
      <c r="B181" s="314" t="s">
        <v>959</v>
      </c>
      <c r="C181" s="314" t="s">
        <v>1189</v>
      </c>
      <c r="D181" s="314" t="s">
        <v>405</v>
      </c>
      <c r="E181" s="315">
        <v>16300144</v>
      </c>
      <c r="F181" s="315">
        <v>16300144</v>
      </c>
    </row>
    <row r="182" spans="1:6" ht="165.75">
      <c r="A182" s="313" t="s">
        <v>960</v>
      </c>
      <c r="B182" s="314" t="s">
        <v>961</v>
      </c>
      <c r="C182" s="314" t="s">
        <v>1166</v>
      </c>
      <c r="D182" s="314" t="s">
        <v>1166</v>
      </c>
      <c r="E182" s="315">
        <v>15068000</v>
      </c>
      <c r="F182" s="315">
        <v>15068000</v>
      </c>
    </row>
    <row r="183" spans="1:6" ht="38.25">
      <c r="A183" s="313" t="s">
        <v>1306</v>
      </c>
      <c r="B183" s="314" t="s">
        <v>961</v>
      </c>
      <c r="C183" s="314" t="s">
        <v>1307</v>
      </c>
      <c r="D183" s="314" t="s">
        <v>1166</v>
      </c>
      <c r="E183" s="315">
        <v>15068000</v>
      </c>
      <c r="F183" s="315">
        <v>15068000</v>
      </c>
    </row>
    <row r="184" spans="1:6" ht="38.25">
      <c r="A184" s="313" t="s">
        <v>1188</v>
      </c>
      <c r="B184" s="314" t="s">
        <v>961</v>
      </c>
      <c r="C184" s="314" t="s">
        <v>1189</v>
      </c>
      <c r="D184" s="314" t="s">
        <v>1166</v>
      </c>
      <c r="E184" s="315">
        <v>15068000</v>
      </c>
      <c r="F184" s="315">
        <v>15068000</v>
      </c>
    </row>
    <row r="185" spans="1:6">
      <c r="A185" s="313" t="s">
        <v>139</v>
      </c>
      <c r="B185" s="314" t="s">
        <v>961</v>
      </c>
      <c r="C185" s="314" t="s">
        <v>1189</v>
      </c>
      <c r="D185" s="314" t="s">
        <v>1134</v>
      </c>
      <c r="E185" s="315">
        <v>15068000</v>
      </c>
      <c r="F185" s="315">
        <v>15068000</v>
      </c>
    </row>
    <row r="186" spans="1:6">
      <c r="A186" s="313" t="s">
        <v>152</v>
      </c>
      <c r="B186" s="314" t="s">
        <v>961</v>
      </c>
      <c r="C186" s="314" t="s">
        <v>1189</v>
      </c>
      <c r="D186" s="314" t="s">
        <v>392</v>
      </c>
      <c r="E186" s="315">
        <v>15068000</v>
      </c>
      <c r="F186" s="315">
        <v>15068000</v>
      </c>
    </row>
    <row r="187" spans="1:6" ht="153">
      <c r="A187" s="313" t="s">
        <v>962</v>
      </c>
      <c r="B187" s="314" t="s">
        <v>963</v>
      </c>
      <c r="C187" s="314" t="s">
        <v>1166</v>
      </c>
      <c r="D187" s="314" t="s">
        <v>1166</v>
      </c>
      <c r="E187" s="315">
        <v>330000</v>
      </c>
      <c r="F187" s="315">
        <v>330000</v>
      </c>
    </row>
    <row r="188" spans="1:6" ht="38.25">
      <c r="A188" s="313" t="s">
        <v>1314</v>
      </c>
      <c r="B188" s="314" t="s">
        <v>963</v>
      </c>
      <c r="C188" s="314" t="s">
        <v>1315</v>
      </c>
      <c r="D188" s="314" t="s">
        <v>1166</v>
      </c>
      <c r="E188" s="315">
        <v>330000</v>
      </c>
      <c r="F188" s="315">
        <v>330000</v>
      </c>
    </row>
    <row r="189" spans="1:6">
      <c r="A189" s="313" t="s">
        <v>1190</v>
      </c>
      <c r="B189" s="314" t="s">
        <v>963</v>
      </c>
      <c r="C189" s="314" t="s">
        <v>1191</v>
      </c>
      <c r="D189" s="314" t="s">
        <v>1166</v>
      </c>
      <c r="E189" s="315">
        <v>330000</v>
      </c>
      <c r="F189" s="315">
        <v>330000</v>
      </c>
    </row>
    <row r="190" spans="1:6">
      <c r="A190" s="313" t="s">
        <v>139</v>
      </c>
      <c r="B190" s="314" t="s">
        <v>963</v>
      </c>
      <c r="C190" s="314" t="s">
        <v>1191</v>
      </c>
      <c r="D190" s="314" t="s">
        <v>1134</v>
      </c>
      <c r="E190" s="315">
        <v>170000</v>
      </c>
      <c r="F190" s="315">
        <v>170000</v>
      </c>
    </row>
    <row r="191" spans="1:6">
      <c r="A191" s="313" t="s">
        <v>1073</v>
      </c>
      <c r="B191" s="314" t="s">
        <v>963</v>
      </c>
      <c r="C191" s="314" t="s">
        <v>1191</v>
      </c>
      <c r="D191" s="314" t="s">
        <v>1074</v>
      </c>
      <c r="E191" s="315">
        <v>170000</v>
      </c>
      <c r="F191" s="315">
        <v>170000</v>
      </c>
    </row>
    <row r="192" spans="1:6">
      <c r="A192" s="313" t="s">
        <v>246</v>
      </c>
      <c r="B192" s="314" t="s">
        <v>963</v>
      </c>
      <c r="C192" s="314" t="s">
        <v>1191</v>
      </c>
      <c r="D192" s="314" t="s">
        <v>1136</v>
      </c>
      <c r="E192" s="315">
        <v>160000</v>
      </c>
      <c r="F192" s="315">
        <v>160000</v>
      </c>
    </row>
    <row r="193" spans="1:6">
      <c r="A193" s="313" t="s">
        <v>2106</v>
      </c>
      <c r="B193" s="314" t="s">
        <v>963</v>
      </c>
      <c r="C193" s="314" t="s">
        <v>1191</v>
      </c>
      <c r="D193" s="314" t="s">
        <v>2121</v>
      </c>
      <c r="E193" s="315">
        <v>160000</v>
      </c>
      <c r="F193" s="315">
        <v>160000</v>
      </c>
    </row>
    <row r="194" spans="1:6" ht="153">
      <c r="A194" s="313" t="s">
        <v>1143</v>
      </c>
      <c r="B194" s="314" t="s">
        <v>1144</v>
      </c>
      <c r="C194" s="314" t="s">
        <v>1166</v>
      </c>
      <c r="D194" s="314" t="s">
        <v>1166</v>
      </c>
      <c r="E194" s="315">
        <v>220000</v>
      </c>
      <c r="F194" s="315">
        <v>220000</v>
      </c>
    </row>
    <row r="195" spans="1:6" ht="38.25">
      <c r="A195" s="313" t="s">
        <v>1314</v>
      </c>
      <c r="B195" s="314" t="s">
        <v>1144</v>
      </c>
      <c r="C195" s="314" t="s">
        <v>1315</v>
      </c>
      <c r="D195" s="314" t="s">
        <v>1166</v>
      </c>
      <c r="E195" s="315">
        <v>220000</v>
      </c>
      <c r="F195" s="315">
        <v>220000</v>
      </c>
    </row>
    <row r="196" spans="1:6">
      <c r="A196" s="313" t="s">
        <v>1190</v>
      </c>
      <c r="B196" s="314" t="s">
        <v>1144</v>
      </c>
      <c r="C196" s="314" t="s">
        <v>1191</v>
      </c>
      <c r="D196" s="314" t="s">
        <v>1166</v>
      </c>
      <c r="E196" s="315">
        <v>220000</v>
      </c>
      <c r="F196" s="315">
        <v>220000</v>
      </c>
    </row>
    <row r="197" spans="1:6">
      <c r="A197" s="313" t="s">
        <v>139</v>
      </c>
      <c r="B197" s="314" t="s">
        <v>1144</v>
      </c>
      <c r="C197" s="314" t="s">
        <v>1191</v>
      </c>
      <c r="D197" s="314" t="s">
        <v>1134</v>
      </c>
      <c r="E197" s="315">
        <v>220000</v>
      </c>
      <c r="F197" s="315">
        <v>220000</v>
      </c>
    </row>
    <row r="198" spans="1:6">
      <c r="A198" s="313" t="s">
        <v>1071</v>
      </c>
      <c r="B198" s="314" t="s">
        <v>1144</v>
      </c>
      <c r="C198" s="314" t="s">
        <v>1191</v>
      </c>
      <c r="D198" s="314" t="s">
        <v>362</v>
      </c>
      <c r="E198" s="315">
        <v>220000</v>
      </c>
      <c r="F198" s="315">
        <v>220000</v>
      </c>
    </row>
    <row r="199" spans="1:6" ht="344.25">
      <c r="A199" s="313" t="s">
        <v>1336</v>
      </c>
      <c r="B199" s="314" t="s">
        <v>738</v>
      </c>
      <c r="C199" s="314" t="s">
        <v>1166</v>
      </c>
      <c r="D199" s="314" t="s">
        <v>1166</v>
      </c>
      <c r="E199" s="315">
        <v>118840400</v>
      </c>
      <c r="F199" s="315">
        <v>118840400</v>
      </c>
    </row>
    <row r="200" spans="1:6" ht="76.5">
      <c r="A200" s="313" t="s">
        <v>1305</v>
      </c>
      <c r="B200" s="314" t="s">
        <v>738</v>
      </c>
      <c r="C200" s="314" t="s">
        <v>271</v>
      </c>
      <c r="D200" s="314" t="s">
        <v>1166</v>
      </c>
      <c r="E200" s="315">
        <v>114260700</v>
      </c>
      <c r="F200" s="315">
        <v>114260700</v>
      </c>
    </row>
    <row r="201" spans="1:6" ht="25.5">
      <c r="A201" s="313" t="s">
        <v>1182</v>
      </c>
      <c r="B201" s="314" t="s">
        <v>738</v>
      </c>
      <c r="C201" s="314" t="s">
        <v>133</v>
      </c>
      <c r="D201" s="314" t="s">
        <v>1166</v>
      </c>
      <c r="E201" s="315">
        <v>114260700</v>
      </c>
      <c r="F201" s="315">
        <v>114260700</v>
      </c>
    </row>
    <row r="202" spans="1:6">
      <c r="A202" s="313" t="s">
        <v>139</v>
      </c>
      <c r="B202" s="314" t="s">
        <v>738</v>
      </c>
      <c r="C202" s="314" t="s">
        <v>133</v>
      </c>
      <c r="D202" s="314" t="s">
        <v>1134</v>
      </c>
      <c r="E202" s="315">
        <v>114260700</v>
      </c>
      <c r="F202" s="315">
        <v>114260700</v>
      </c>
    </row>
    <row r="203" spans="1:6">
      <c r="A203" s="313" t="s">
        <v>151</v>
      </c>
      <c r="B203" s="314" t="s">
        <v>738</v>
      </c>
      <c r="C203" s="314" t="s">
        <v>133</v>
      </c>
      <c r="D203" s="314" t="s">
        <v>405</v>
      </c>
      <c r="E203" s="315">
        <v>114260700</v>
      </c>
      <c r="F203" s="315">
        <v>114260700</v>
      </c>
    </row>
    <row r="204" spans="1:6" ht="38.25">
      <c r="A204" s="313" t="s">
        <v>1306</v>
      </c>
      <c r="B204" s="314" t="s">
        <v>738</v>
      </c>
      <c r="C204" s="314" t="s">
        <v>1307</v>
      </c>
      <c r="D204" s="314" t="s">
        <v>1166</v>
      </c>
      <c r="E204" s="315">
        <v>4579700</v>
      </c>
      <c r="F204" s="315">
        <v>4579700</v>
      </c>
    </row>
    <row r="205" spans="1:6" ht="38.25">
      <c r="A205" s="313" t="s">
        <v>1188</v>
      </c>
      <c r="B205" s="314" t="s">
        <v>738</v>
      </c>
      <c r="C205" s="314" t="s">
        <v>1189</v>
      </c>
      <c r="D205" s="314" t="s">
        <v>1166</v>
      </c>
      <c r="E205" s="315">
        <v>4579700</v>
      </c>
      <c r="F205" s="315">
        <v>4579700</v>
      </c>
    </row>
    <row r="206" spans="1:6">
      <c r="A206" s="313" t="s">
        <v>139</v>
      </c>
      <c r="B206" s="314" t="s">
        <v>738</v>
      </c>
      <c r="C206" s="314" t="s">
        <v>1189</v>
      </c>
      <c r="D206" s="314" t="s">
        <v>1134</v>
      </c>
      <c r="E206" s="315">
        <v>4579700</v>
      </c>
      <c r="F206" s="315">
        <v>4579700</v>
      </c>
    </row>
    <row r="207" spans="1:6">
      <c r="A207" s="313" t="s">
        <v>151</v>
      </c>
      <c r="B207" s="314" t="s">
        <v>738</v>
      </c>
      <c r="C207" s="314" t="s">
        <v>1189</v>
      </c>
      <c r="D207" s="314" t="s">
        <v>405</v>
      </c>
      <c r="E207" s="315">
        <v>4579700</v>
      </c>
      <c r="F207" s="315">
        <v>4579700</v>
      </c>
    </row>
    <row r="208" spans="1:6" ht="344.25">
      <c r="A208" s="313" t="s">
        <v>1338</v>
      </c>
      <c r="B208" s="314" t="s">
        <v>746</v>
      </c>
      <c r="C208" s="314" t="s">
        <v>1166</v>
      </c>
      <c r="D208" s="314" t="s">
        <v>1166</v>
      </c>
      <c r="E208" s="315">
        <v>113533000</v>
      </c>
      <c r="F208" s="315">
        <v>113533000</v>
      </c>
    </row>
    <row r="209" spans="1:6" ht="76.5">
      <c r="A209" s="313" t="s">
        <v>1305</v>
      </c>
      <c r="B209" s="314" t="s">
        <v>746</v>
      </c>
      <c r="C209" s="314" t="s">
        <v>271</v>
      </c>
      <c r="D209" s="314" t="s">
        <v>1166</v>
      </c>
      <c r="E209" s="315">
        <v>113296470</v>
      </c>
      <c r="F209" s="315">
        <v>113296470</v>
      </c>
    </row>
    <row r="210" spans="1:6" ht="25.5">
      <c r="A210" s="313" t="s">
        <v>1182</v>
      </c>
      <c r="B210" s="314" t="s">
        <v>746</v>
      </c>
      <c r="C210" s="314" t="s">
        <v>133</v>
      </c>
      <c r="D210" s="314" t="s">
        <v>1166</v>
      </c>
      <c r="E210" s="315">
        <v>113296470</v>
      </c>
      <c r="F210" s="315">
        <v>113296470</v>
      </c>
    </row>
    <row r="211" spans="1:6">
      <c r="A211" s="313" t="s">
        <v>139</v>
      </c>
      <c r="B211" s="314" t="s">
        <v>746</v>
      </c>
      <c r="C211" s="314" t="s">
        <v>133</v>
      </c>
      <c r="D211" s="314" t="s">
        <v>1134</v>
      </c>
      <c r="E211" s="315">
        <v>113296470</v>
      </c>
      <c r="F211" s="315">
        <v>113296470</v>
      </c>
    </row>
    <row r="212" spans="1:6">
      <c r="A212" s="313" t="s">
        <v>152</v>
      </c>
      <c r="B212" s="314" t="s">
        <v>746</v>
      </c>
      <c r="C212" s="314" t="s">
        <v>133</v>
      </c>
      <c r="D212" s="314" t="s">
        <v>392</v>
      </c>
      <c r="E212" s="315">
        <v>113296470</v>
      </c>
      <c r="F212" s="315">
        <v>113296470</v>
      </c>
    </row>
    <row r="213" spans="1:6" ht="38.25">
      <c r="A213" s="313" t="s">
        <v>1306</v>
      </c>
      <c r="B213" s="314" t="s">
        <v>746</v>
      </c>
      <c r="C213" s="314" t="s">
        <v>1307</v>
      </c>
      <c r="D213" s="314" t="s">
        <v>1166</v>
      </c>
      <c r="E213" s="315">
        <v>236530</v>
      </c>
      <c r="F213" s="315">
        <v>236530</v>
      </c>
    </row>
    <row r="214" spans="1:6" ht="38.25">
      <c r="A214" s="313" t="s">
        <v>1188</v>
      </c>
      <c r="B214" s="314" t="s">
        <v>746</v>
      </c>
      <c r="C214" s="314" t="s">
        <v>1189</v>
      </c>
      <c r="D214" s="314" t="s">
        <v>1166</v>
      </c>
      <c r="E214" s="315">
        <v>236530</v>
      </c>
      <c r="F214" s="315">
        <v>236530</v>
      </c>
    </row>
    <row r="215" spans="1:6">
      <c r="A215" s="313" t="s">
        <v>139</v>
      </c>
      <c r="B215" s="314" t="s">
        <v>746</v>
      </c>
      <c r="C215" s="314" t="s">
        <v>1189</v>
      </c>
      <c r="D215" s="314" t="s">
        <v>1134</v>
      </c>
      <c r="E215" s="315">
        <v>236530</v>
      </c>
      <c r="F215" s="315">
        <v>236530</v>
      </c>
    </row>
    <row r="216" spans="1:6">
      <c r="A216" s="313" t="s">
        <v>152</v>
      </c>
      <c r="B216" s="314" t="s">
        <v>746</v>
      </c>
      <c r="C216" s="314" t="s">
        <v>1189</v>
      </c>
      <c r="D216" s="314" t="s">
        <v>392</v>
      </c>
      <c r="E216" s="315">
        <v>236530</v>
      </c>
      <c r="F216" s="315">
        <v>236530</v>
      </c>
    </row>
    <row r="217" spans="1:6" ht="216.75">
      <c r="A217" s="313" t="s">
        <v>1341</v>
      </c>
      <c r="B217" s="314" t="s">
        <v>782</v>
      </c>
      <c r="C217" s="314" t="s">
        <v>1166</v>
      </c>
      <c r="D217" s="314" t="s">
        <v>1166</v>
      </c>
      <c r="E217" s="315">
        <v>950400</v>
      </c>
      <c r="F217" s="315">
        <v>950400</v>
      </c>
    </row>
    <row r="218" spans="1:6" ht="38.25">
      <c r="A218" s="313" t="s">
        <v>1306</v>
      </c>
      <c r="B218" s="314" t="s">
        <v>782</v>
      </c>
      <c r="C218" s="314" t="s">
        <v>1307</v>
      </c>
      <c r="D218" s="314" t="s">
        <v>1166</v>
      </c>
      <c r="E218" s="315">
        <v>950400</v>
      </c>
      <c r="F218" s="315">
        <v>950400</v>
      </c>
    </row>
    <row r="219" spans="1:6" ht="38.25">
      <c r="A219" s="313" t="s">
        <v>1188</v>
      </c>
      <c r="B219" s="314" t="s">
        <v>782</v>
      </c>
      <c r="C219" s="314" t="s">
        <v>1189</v>
      </c>
      <c r="D219" s="314" t="s">
        <v>1166</v>
      </c>
      <c r="E219" s="315">
        <v>950400</v>
      </c>
      <c r="F219" s="315">
        <v>950400</v>
      </c>
    </row>
    <row r="220" spans="1:6">
      <c r="A220" s="313" t="s">
        <v>140</v>
      </c>
      <c r="B220" s="314" t="s">
        <v>782</v>
      </c>
      <c r="C220" s="314" t="s">
        <v>1189</v>
      </c>
      <c r="D220" s="314" t="s">
        <v>1135</v>
      </c>
      <c r="E220" s="315">
        <v>950400</v>
      </c>
      <c r="F220" s="315">
        <v>950400</v>
      </c>
    </row>
    <row r="221" spans="1:6">
      <c r="A221" s="313" t="s">
        <v>98</v>
      </c>
      <c r="B221" s="314" t="s">
        <v>782</v>
      </c>
      <c r="C221" s="314" t="s">
        <v>1189</v>
      </c>
      <c r="D221" s="314" t="s">
        <v>375</v>
      </c>
      <c r="E221" s="315">
        <v>950400</v>
      </c>
      <c r="F221" s="315">
        <v>950400</v>
      </c>
    </row>
    <row r="222" spans="1:6" ht="153">
      <c r="A222" s="313" t="s">
        <v>1343</v>
      </c>
      <c r="B222" s="314" t="s">
        <v>784</v>
      </c>
      <c r="C222" s="314" t="s">
        <v>1166</v>
      </c>
      <c r="D222" s="314" t="s">
        <v>1166</v>
      </c>
      <c r="E222" s="315">
        <v>2194600</v>
      </c>
      <c r="F222" s="315">
        <v>2194600</v>
      </c>
    </row>
    <row r="223" spans="1:6" ht="38.25">
      <c r="A223" s="313" t="s">
        <v>1306</v>
      </c>
      <c r="B223" s="314" t="s">
        <v>784</v>
      </c>
      <c r="C223" s="314" t="s">
        <v>1307</v>
      </c>
      <c r="D223" s="314" t="s">
        <v>1166</v>
      </c>
      <c r="E223" s="315">
        <v>43000</v>
      </c>
      <c r="F223" s="315">
        <v>43000</v>
      </c>
    </row>
    <row r="224" spans="1:6" ht="38.25">
      <c r="A224" s="313" t="s">
        <v>1188</v>
      </c>
      <c r="B224" s="314" t="s">
        <v>784</v>
      </c>
      <c r="C224" s="314" t="s">
        <v>1189</v>
      </c>
      <c r="D224" s="314" t="s">
        <v>1166</v>
      </c>
      <c r="E224" s="315">
        <v>43000</v>
      </c>
      <c r="F224" s="315">
        <v>43000</v>
      </c>
    </row>
    <row r="225" spans="1:6">
      <c r="A225" s="313" t="s">
        <v>140</v>
      </c>
      <c r="B225" s="314" t="s">
        <v>784</v>
      </c>
      <c r="C225" s="314" t="s">
        <v>1189</v>
      </c>
      <c r="D225" s="314" t="s">
        <v>1135</v>
      </c>
      <c r="E225" s="315">
        <v>43000</v>
      </c>
      <c r="F225" s="315">
        <v>43000</v>
      </c>
    </row>
    <row r="226" spans="1:6">
      <c r="A226" s="313" t="s">
        <v>18</v>
      </c>
      <c r="B226" s="314" t="s">
        <v>784</v>
      </c>
      <c r="C226" s="314" t="s">
        <v>1189</v>
      </c>
      <c r="D226" s="314" t="s">
        <v>420</v>
      </c>
      <c r="E226" s="315">
        <v>43000</v>
      </c>
      <c r="F226" s="315">
        <v>43000</v>
      </c>
    </row>
    <row r="227" spans="1:6" ht="25.5">
      <c r="A227" s="313" t="s">
        <v>1310</v>
      </c>
      <c r="B227" s="314" t="s">
        <v>784</v>
      </c>
      <c r="C227" s="314" t="s">
        <v>1311</v>
      </c>
      <c r="D227" s="314" t="s">
        <v>1166</v>
      </c>
      <c r="E227" s="315">
        <v>2151600</v>
      </c>
      <c r="F227" s="315">
        <v>2151600</v>
      </c>
    </row>
    <row r="228" spans="1:6" ht="38.25">
      <c r="A228" s="313" t="s">
        <v>1192</v>
      </c>
      <c r="B228" s="314" t="s">
        <v>784</v>
      </c>
      <c r="C228" s="314" t="s">
        <v>554</v>
      </c>
      <c r="D228" s="314" t="s">
        <v>1166</v>
      </c>
      <c r="E228" s="315">
        <v>2151600</v>
      </c>
      <c r="F228" s="315">
        <v>2151600</v>
      </c>
    </row>
    <row r="229" spans="1:6">
      <c r="A229" s="313" t="s">
        <v>140</v>
      </c>
      <c r="B229" s="314" t="s">
        <v>784</v>
      </c>
      <c r="C229" s="314" t="s">
        <v>554</v>
      </c>
      <c r="D229" s="314" t="s">
        <v>1135</v>
      </c>
      <c r="E229" s="315">
        <v>2151600</v>
      </c>
      <c r="F229" s="315">
        <v>2151600</v>
      </c>
    </row>
    <row r="230" spans="1:6">
      <c r="A230" s="313" t="s">
        <v>18</v>
      </c>
      <c r="B230" s="314" t="s">
        <v>784</v>
      </c>
      <c r="C230" s="314" t="s">
        <v>554</v>
      </c>
      <c r="D230" s="314" t="s">
        <v>420</v>
      </c>
      <c r="E230" s="315">
        <v>2151600</v>
      </c>
      <c r="F230" s="315">
        <v>2151600</v>
      </c>
    </row>
    <row r="231" spans="1:6" ht="331.5">
      <c r="A231" s="313" t="s">
        <v>1339</v>
      </c>
      <c r="B231" s="314" t="s">
        <v>744</v>
      </c>
      <c r="C231" s="314" t="s">
        <v>1166</v>
      </c>
      <c r="D231" s="314" t="s">
        <v>1166</v>
      </c>
      <c r="E231" s="315">
        <v>475221800</v>
      </c>
      <c r="F231" s="315">
        <v>475221800</v>
      </c>
    </row>
    <row r="232" spans="1:6" ht="76.5">
      <c r="A232" s="313" t="s">
        <v>1305</v>
      </c>
      <c r="B232" s="314" t="s">
        <v>744</v>
      </c>
      <c r="C232" s="314" t="s">
        <v>271</v>
      </c>
      <c r="D232" s="314" t="s">
        <v>1166</v>
      </c>
      <c r="E232" s="315">
        <v>448896793</v>
      </c>
      <c r="F232" s="315">
        <v>448896793</v>
      </c>
    </row>
    <row r="233" spans="1:6" ht="25.5">
      <c r="A233" s="313" t="s">
        <v>1182</v>
      </c>
      <c r="B233" s="314" t="s">
        <v>744</v>
      </c>
      <c r="C233" s="314" t="s">
        <v>133</v>
      </c>
      <c r="D233" s="314" t="s">
        <v>1166</v>
      </c>
      <c r="E233" s="315">
        <v>448896793</v>
      </c>
      <c r="F233" s="315">
        <v>448896793</v>
      </c>
    </row>
    <row r="234" spans="1:6">
      <c r="A234" s="313" t="s">
        <v>139</v>
      </c>
      <c r="B234" s="314" t="s">
        <v>744</v>
      </c>
      <c r="C234" s="314" t="s">
        <v>133</v>
      </c>
      <c r="D234" s="314" t="s">
        <v>1134</v>
      </c>
      <c r="E234" s="315">
        <v>448896793</v>
      </c>
      <c r="F234" s="315">
        <v>448896793</v>
      </c>
    </row>
    <row r="235" spans="1:6">
      <c r="A235" s="313" t="s">
        <v>152</v>
      </c>
      <c r="B235" s="314" t="s">
        <v>744</v>
      </c>
      <c r="C235" s="314" t="s">
        <v>133</v>
      </c>
      <c r="D235" s="314" t="s">
        <v>392</v>
      </c>
      <c r="E235" s="315">
        <v>427710763</v>
      </c>
      <c r="F235" s="315">
        <v>427710763</v>
      </c>
    </row>
    <row r="236" spans="1:6">
      <c r="A236" s="313" t="s">
        <v>1073</v>
      </c>
      <c r="B236" s="314" t="s">
        <v>744</v>
      </c>
      <c r="C236" s="314" t="s">
        <v>133</v>
      </c>
      <c r="D236" s="314" t="s">
        <v>1074</v>
      </c>
      <c r="E236" s="315">
        <v>21186030</v>
      </c>
      <c r="F236" s="315">
        <v>21186030</v>
      </c>
    </row>
    <row r="237" spans="1:6" ht="38.25">
      <c r="A237" s="313" t="s">
        <v>1306</v>
      </c>
      <c r="B237" s="314" t="s">
        <v>744</v>
      </c>
      <c r="C237" s="314" t="s">
        <v>1307</v>
      </c>
      <c r="D237" s="314" t="s">
        <v>1166</v>
      </c>
      <c r="E237" s="315">
        <v>26325007</v>
      </c>
      <c r="F237" s="315">
        <v>26325007</v>
      </c>
    </row>
    <row r="238" spans="1:6" ht="38.25">
      <c r="A238" s="313" t="s">
        <v>1188</v>
      </c>
      <c r="B238" s="314" t="s">
        <v>744</v>
      </c>
      <c r="C238" s="314" t="s">
        <v>1189</v>
      </c>
      <c r="D238" s="314" t="s">
        <v>1166</v>
      </c>
      <c r="E238" s="315">
        <v>26325007</v>
      </c>
      <c r="F238" s="315">
        <v>26325007</v>
      </c>
    </row>
    <row r="239" spans="1:6">
      <c r="A239" s="313" t="s">
        <v>139</v>
      </c>
      <c r="B239" s="314" t="s">
        <v>744</v>
      </c>
      <c r="C239" s="314" t="s">
        <v>1189</v>
      </c>
      <c r="D239" s="314" t="s">
        <v>1134</v>
      </c>
      <c r="E239" s="315">
        <v>26325007</v>
      </c>
      <c r="F239" s="315">
        <v>26325007</v>
      </c>
    </row>
    <row r="240" spans="1:6">
      <c r="A240" s="313" t="s">
        <v>152</v>
      </c>
      <c r="B240" s="314" t="s">
        <v>744</v>
      </c>
      <c r="C240" s="314" t="s">
        <v>1189</v>
      </c>
      <c r="D240" s="314" t="s">
        <v>392</v>
      </c>
      <c r="E240" s="315">
        <v>26325007</v>
      </c>
      <c r="F240" s="315">
        <v>26325007</v>
      </c>
    </row>
    <row r="241" spans="1:6" ht="165.75">
      <c r="A241" s="313" t="s">
        <v>1342</v>
      </c>
      <c r="B241" s="314" t="s">
        <v>783</v>
      </c>
      <c r="C241" s="314" t="s">
        <v>1166</v>
      </c>
      <c r="D241" s="314" t="s">
        <v>1166</v>
      </c>
      <c r="E241" s="315">
        <v>24526900</v>
      </c>
      <c r="F241" s="315">
        <v>24526900</v>
      </c>
    </row>
    <row r="242" spans="1:6" ht="38.25">
      <c r="A242" s="313" t="s">
        <v>1306</v>
      </c>
      <c r="B242" s="314" t="s">
        <v>783</v>
      </c>
      <c r="C242" s="314" t="s">
        <v>1307</v>
      </c>
      <c r="D242" s="314" t="s">
        <v>1166</v>
      </c>
      <c r="E242" s="315">
        <v>23526900</v>
      </c>
      <c r="F242" s="315">
        <v>23526900</v>
      </c>
    </row>
    <row r="243" spans="1:6" ht="38.25">
      <c r="A243" s="313" t="s">
        <v>1188</v>
      </c>
      <c r="B243" s="314" t="s">
        <v>783</v>
      </c>
      <c r="C243" s="314" t="s">
        <v>1189</v>
      </c>
      <c r="D243" s="314" t="s">
        <v>1166</v>
      </c>
      <c r="E243" s="315">
        <v>23526900</v>
      </c>
      <c r="F243" s="315">
        <v>23526900</v>
      </c>
    </row>
    <row r="244" spans="1:6">
      <c r="A244" s="313" t="s">
        <v>140</v>
      </c>
      <c r="B244" s="314" t="s">
        <v>783</v>
      </c>
      <c r="C244" s="314" t="s">
        <v>1189</v>
      </c>
      <c r="D244" s="314" t="s">
        <v>1135</v>
      </c>
      <c r="E244" s="315">
        <v>23526900</v>
      </c>
      <c r="F244" s="315">
        <v>23526900</v>
      </c>
    </row>
    <row r="245" spans="1:6">
      <c r="A245" s="313" t="s">
        <v>98</v>
      </c>
      <c r="B245" s="314" t="s">
        <v>783</v>
      </c>
      <c r="C245" s="314" t="s">
        <v>1189</v>
      </c>
      <c r="D245" s="314" t="s">
        <v>375</v>
      </c>
      <c r="E245" s="315">
        <v>23526900</v>
      </c>
      <c r="F245" s="315">
        <v>23526900</v>
      </c>
    </row>
    <row r="246" spans="1:6" ht="25.5">
      <c r="A246" s="313" t="s">
        <v>1310</v>
      </c>
      <c r="B246" s="314" t="s">
        <v>783</v>
      </c>
      <c r="C246" s="314" t="s">
        <v>1311</v>
      </c>
      <c r="D246" s="314" t="s">
        <v>1166</v>
      </c>
      <c r="E246" s="315">
        <v>1000000</v>
      </c>
      <c r="F246" s="315">
        <v>1000000</v>
      </c>
    </row>
    <row r="247" spans="1:6" ht="38.25">
      <c r="A247" s="313" t="s">
        <v>1192</v>
      </c>
      <c r="B247" s="314" t="s">
        <v>783</v>
      </c>
      <c r="C247" s="314" t="s">
        <v>554</v>
      </c>
      <c r="D247" s="314" t="s">
        <v>1166</v>
      </c>
      <c r="E247" s="315">
        <v>1000000</v>
      </c>
      <c r="F247" s="315">
        <v>1000000</v>
      </c>
    </row>
    <row r="248" spans="1:6">
      <c r="A248" s="313" t="s">
        <v>140</v>
      </c>
      <c r="B248" s="314" t="s">
        <v>783</v>
      </c>
      <c r="C248" s="314" t="s">
        <v>554</v>
      </c>
      <c r="D248" s="314" t="s">
        <v>1135</v>
      </c>
      <c r="E248" s="315">
        <v>1000000</v>
      </c>
      <c r="F248" s="315">
        <v>1000000</v>
      </c>
    </row>
    <row r="249" spans="1:6">
      <c r="A249" s="313" t="s">
        <v>98</v>
      </c>
      <c r="B249" s="314" t="s">
        <v>783</v>
      </c>
      <c r="C249" s="314" t="s">
        <v>554</v>
      </c>
      <c r="D249" s="314" t="s">
        <v>375</v>
      </c>
      <c r="E249" s="315">
        <v>1000000</v>
      </c>
      <c r="F249" s="315">
        <v>1000000</v>
      </c>
    </row>
    <row r="250" spans="1:6" ht="344.25">
      <c r="A250" s="313" t="s">
        <v>1337</v>
      </c>
      <c r="B250" s="314" t="s">
        <v>736</v>
      </c>
      <c r="C250" s="314" t="s">
        <v>1166</v>
      </c>
      <c r="D250" s="314" t="s">
        <v>1166</v>
      </c>
      <c r="E250" s="315">
        <v>148105900</v>
      </c>
      <c r="F250" s="315">
        <v>148105900</v>
      </c>
    </row>
    <row r="251" spans="1:6" ht="76.5">
      <c r="A251" s="313" t="s">
        <v>1305</v>
      </c>
      <c r="B251" s="314" t="s">
        <v>736</v>
      </c>
      <c r="C251" s="314" t="s">
        <v>271</v>
      </c>
      <c r="D251" s="314" t="s">
        <v>1166</v>
      </c>
      <c r="E251" s="315">
        <v>140995000</v>
      </c>
      <c r="F251" s="315">
        <v>140995000</v>
      </c>
    </row>
    <row r="252" spans="1:6" ht="25.5">
      <c r="A252" s="313" t="s">
        <v>1182</v>
      </c>
      <c r="B252" s="314" t="s">
        <v>736</v>
      </c>
      <c r="C252" s="314" t="s">
        <v>133</v>
      </c>
      <c r="D252" s="314" t="s">
        <v>1166</v>
      </c>
      <c r="E252" s="315">
        <v>140995000</v>
      </c>
      <c r="F252" s="315">
        <v>140995000</v>
      </c>
    </row>
    <row r="253" spans="1:6">
      <c r="A253" s="313" t="s">
        <v>139</v>
      </c>
      <c r="B253" s="314" t="s">
        <v>736</v>
      </c>
      <c r="C253" s="314" t="s">
        <v>133</v>
      </c>
      <c r="D253" s="314" t="s">
        <v>1134</v>
      </c>
      <c r="E253" s="315">
        <v>140995000</v>
      </c>
      <c r="F253" s="315">
        <v>140995000</v>
      </c>
    </row>
    <row r="254" spans="1:6">
      <c r="A254" s="313" t="s">
        <v>151</v>
      </c>
      <c r="B254" s="314" t="s">
        <v>736</v>
      </c>
      <c r="C254" s="314" t="s">
        <v>133</v>
      </c>
      <c r="D254" s="314" t="s">
        <v>405</v>
      </c>
      <c r="E254" s="315">
        <v>140995000</v>
      </c>
      <c r="F254" s="315">
        <v>140995000</v>
      </c>
    </row>
    <row r="255" spans="1:6" ht="38.25">
      <c r="A255" s="313" t="s">
        <v>1306</v>
      </c>
      <c r="B255" s="314" t="s">
        <v>736</v>
      </c>
      <c r="C255" s="314" t="s">
        <v>1307</v>
      </c>
      <c r="D255" s="314" t="s">
        <v>1166</v>
      </c>
      <c r="E255" s="315">
        <v>7110900</v>
      </c>
      <c r="F255" s="315">
        <v>7110900</v>
      </c>
    </row>
    <row r="256" spans="1:6" ht="38.25">
      <c r="A256" s="313" t="s">
        <v>1188</v>
      </c>
      <c r="B256" s="314" t="s">
        <v>736</v>
      </c>
      <c r="C256" s="314" t="s">
        <v>1189</v>
      </c>
      <c r="D256" s="314" t="s">
        <v>1166</v>
      </c>
      <c r="E256" s="315">
        <v>7110900</v>
      </c>
      <c r="F256" s="315">
        <v>7110900</v>
      </c>
    </row>
    <row r="257" spans="1:6">
      <c r="A257" s="313" t="s">
        <v>139</v>
      </c>
      <c r="B257" s="314" t="s">
        <v>736</v>
      </c>
      <c r="C257" s="314" t="s">
        <v>1189</v>
      </c>
      <c r="D257" s="314" t="s">
        <v>1134</v>
      </c>
      <c r="E257" s="315">
        <v>7110900</v>
      </c>
      <c r="F257" s="315">
        <v>7110900</v>
      </c>
    </row>
    <row r="258" spans="1:6">
      <c r="A258" s="313" t="s">
        <v>151</v>
      </c>
      <c r="B258" s="314" t="s">
        <v>736</v>
      </c>
      <c r="C258" s="314" t="s">
        <v>1189</v>
      </c>
      <c r="D258" s="314" t="s">
        <v>405</v>
      </c>
      <c r="E258" s="315">
        <v>7110900</v>
      </c>
      <c r="F258" s="315">
        <v>7110900</v>
      </c>
    </row>
    <row r="259" spans="1:6" ht="102">
      <c r="A259" s="313" t="s">
        <v>1180</v>
      </c>
      <c r="B259" s="314" t="s">
        <v>1181</v>
      </c>
      <c r="C259" s="314" t="s">
        <v>1166</v>
      </c>
      <c r="D259" s="314" t="s">
        <v>1166</v>
      </c>
      <c r="E259" s="315">
        <v>18018400</v>
      </c>
      <c r="F259" s="315">
        <v>18018400</v>
      </c>
    </row>
    <row r="260" spans="1:6" ht="38.25">
      <c r="A260" s="313" t="s">
        <v>1306</v>
      </c>
      <c r="B260" s="314" t="s">
        <v>1181</v>
      </c>
      <c r="C260" s="314" t="s">
        <v>1307</v>
      </c>
      <c r="D260" s="314" t="s">
        <v>1166</v>
      </c>
      <c r="E260" s="315">
        <v>12648100</v>
      </c>
      <c r="F260" s="315">
        <v>12648100</v>
      </c>
    </row>
    <row r="261" spans="1:6" ht="38.25">
      <c r="A261" s="313" t="s">
        <v>1188</v>
      </c>
      <c r="B261" s="314" t="s">
        <v>1181</v>
      </c>
      <c r="C261" s="314" t="s">
        <v>1189</v>
      </c>
      <c r="D261" s="314" t="s">
        <v>1166</v>
      </c>
      <c r="E261" s="315">
        <v>12648100</v>
      </c>
      <c r="F261" s="315">
        <v>12648100</v>
      </c>
    </row>
    <row r="262" spans="1:6">
      <c r="A262" s="313" t="s">
        <v>139</v>
      </c>
      <c r="B262" s="314" t="s">
        <v>1181</v>
      </c>
      <c r="C262" s="314" t="s">
        <v>1189</v>
      </c>
      <c r="D262" s="314" t="s">
        <v>1134</v>
      </c>
      <c r="E262" s="315">
        <v>12648100</v>
      </c>
      <c r="F262" s="315">
        <v>12648100</v>
      </c>
    </row>
    <row r="263" spans="1:6">
      <c r="A263" s="313" t="s">
        <v>1071</v>
      </c>
      <c r="B263" s="314" t="s">
        <v>1181</v>
      </c>
      <c r="C263" s="314" t="s">
        <v>1189</v>
      </c>
      <c r="D263" s="314" t="s">
        <v>362</v>
      </c>
      <c r="E263" s="315">
        <v>12648100</v>
      </c>
      <c r="F263" s="315">
        <v>12648100</v>
      </c>
    </row>
    <row r="264" spans="1:6" ht="38.25">
      <c r="A264" s="313" t="s">
        <v>1314</v>
      </c>
      <c r="B264" s="314" t="s">
        <v>1181</v>
      </c>
      <c r="C264" s="314" t="s">
        <v>1315</v>
      </c>
      <c r="D264" s="314" t="s">
        <v>1166</v>
      </c>
      <c r="E264" s="315">
        <v>5370300</v>
      </c>
      <c r="F264" s="315">
        <v>5370300</v>
      </c>
    </row>
    <row r="265" spans="1:6">
      <c r="A265" s="313" t="s">
        <v>1190</v>
      </c>
      <c r="B265" s="314" t="s">
        <v>1181</v>
      </c>
      <c r="C265" s="314" t="s">
        <v>1191</v>
      </c>
      <c r="D265" s="314" t="s">
        <v>1166</v>
      </c>
      <c r="E265" s="315">
        <v>5370300</v>
      </c>
      <c r="F265" s="315">
        <v>5370300</v>
      </c>
    </row>
    <row r="266" spans="1:6">
      <c r="A266" s="313" t="s">
        <v>139</v>
      </c>
      <c r="B266" s="314" t="s">
        <v>1181</v>
      </c>
      <c r="C266" s="314" t="s">
        <v>1191</v>
      </c>
      <c r="D266" s="314" t="s">
        <v>1134</v>
      </c>
      <c r="E266" s="315">
        <v>5370300</v>
      </c>
      <c r="F266" s="315">
        <v>5370300</v>
      </c>
    </row>
    <row r="267" spans="1:6">
      <c r="A267" s="313" t="s">
        <v>1071</v>
      </c>
      <c r="B267" s="314" t="s">
        <v>1181</v>
      </c>
      <c r="C267" s="314" t="s">
        <v>1191</v>
      </c>
      <c r="D267" s="314" t="s">
        <v>362</v>
      </c>
      <c r="E267" s="315">
        <v>5370300</v>
      </c>
      <c r="F267" s="315">
        <v>5370300</v>
      </c>
    </row>
    <row r="268" spans="1:6" ht="89.25">
      <c r="A268" s="313" t="s">
        <v>408</v>
      </c>
      <c r="B268" s="314" t="s">
        <v>758</v>
      </c>
      <c r="C268" s="314" t="s">
        <v>1166</v>
      </c>
      <c r="D268" s="314" t="s">
        <v>1166</v>
      </c>
      <c r="E268" s="315">
        <v>1115000</v>
      </c>
      <c r="F268" s="315">
        <v>1115000</v>
      </c>
    </row>
    <row r="269" spans="1:6" ht="38.25">
      <c r="A269" s="313" t="s">
        <v>1306</v>
      </c>
      <c r="B269" s="314" t="s">
        <v>758</v>
      </c>
      <c r="C269" s="314" t="s">
        <v>1307</v>
      </c>
      <c r="D269" s="314" t="s">
        <v>1166</v>
      </c>
      <c r="E269" s="315">
        <v>1029000</v>
      </c>
      <c r="F269" s="315">
        <v>1029000</v>
      </c>
    </row>
    <row r="270" spans="1:6" ht="38.25">
      <c r="A270" s="313" t="s">
        <v>1188</v>
      </c>
      <c r="B270" s="314" t="s">
        <v>758</v>
      </c>
      <c r="C270" s="314" t="s">
        <v>1189</v>
      </c>
      <c r="D270" s="314" t="s">
        <v>1166</v>
      </c>
      <c r="E270" s="315">
        <v>1029000</v>
      </c>
      <c r="F270" s="315">
        <v>1029000</v>
      </c>
    </row>
    <row r="271" spans="1:6">
      <c r="A271" s="313" t="s">
        <v>139</v>
      </c>
      <c r="B271" s="314" t="s">
        <v>758</v>
      </c>
      <c r="C271" s="314" t="s">
        <v>1189</v>
      </c>
      <c r="D271" s="314" t="s">
        <v>1134</v>
      </c>
      <c r="E271" s="315">
        <v>1029000</v>
      </c>
      <c r="F271" s="315">
        <v>1029000</v>
      </c>
    </row>
    <row r="272" spans="1:6">
      <c r="A272" s="313" t="s">
        <v>152</v>
      </c>
      <c r="B272" s="314" t="s">
        <v>758</v>
      </c>
      <c r="C272" s="314" t="s">
        <v>1189</v>
      </c>
      <c r="D272" s="314" t="s">
        <v>392</v>
      </c>
      <c r="E272" s="315">
        <v>809000</v>
      </c>
      <c r="F272" s="315">
        <v>809000</v>
      </c>
    </row>
    <row r="273" spans="1:6">
      <c r="A273" s="313" t="s">
        <v>4</v>
      </c>
      <c r="B273" s="314" t="s">
        <v>758</v>
      </c>
      <c r="C273" s="314" t="s">
        <v>1189</v>
      </c>
      <c r="D273" s="314" t="s">
        <v>417</v>
      </c>
      <c r="E273" s="315">
        <v>220000</v>
      </c>
      <c r="F273" s="315">
        <v>220000</v>
      </c>
    </row>
    <row r="274" spans="1:6" ht="25.5">
      <c r="A274" s="313" t="s">
        <v>1310</v>
      </c>
      <c r="B274" s="314" t="s">
        <v>758</v>
      </c>
      <c r="C274" s="314" t="s">
        <v>1311</v>
      </c>
      <c r="D274" s="314" t="s">
        <v>1166</v>
      </c>
      <c r="E274" s="315">
        <v>86000</v>
      </c>
      <c r="F274" s="315">
        <v>86000</v>
      </c>
    </row>
    <row r="275" spans="1:6">
      <c r="A275" s="313" t="s">
        <v>1995</v>
      </c>
      <c r="B275" s="314" t="s">
        <v>758</v>
      </c>
      <c r="C275" s="314" t="s">
        <v>1996</v>
      </c>
      <c r="D275" s="314" t="s">
        <v>1166</v>
      </c>
      <c r="E275" s="315">
        <v>86000</v>
      </c>
      <c r="F275" s="315">
        <v>86000</v>
      </c>
    </row>
    <row r="276" spans="1:6">
      <c r="A276" s="313" t="s">
        <v>139</v>
      </c>
      <c r="B276" s="314" t="s">
        <v>758</v>
      </c>
      <c r="C276" s="314" t="s">
        <v>1996</v>
      </c>
      <c r="D276" s="314" t="s">
        <v>1134</v>
      </c>
      <c r="E276" s="315">
        <v>86000</v>
      </c>
      <c r="F276" s="315">
        <v>86000</v>
      </c>
    </row>
    <row r="277" spans="1:6">
      <c r="A277" s="313" t="s">
        <v>152</v>
      </c>
      <c r="B277" s="314" t="s">
        <v>758</v>
      </c>
      <c r="C277" s="314" t="s">
        <v>1996</v>
      </c>
      <c r="D277" s="314" t="s">
        <v>392</v>
      </c>
      <c r="E277" s="315">
        <v>86000</v>
      </c>
      <c r="F277" s="315">
        <v>86000</v>
      </c>
    </row>
    <row r="278" spans="1:6" ht="89.25">
      <c r="A278" s="313" t="s">
        <v>390</v>
      </c>
      <c r="B278" s="314" t="s">
        <v>773</v>
      </c>
      <c r="C278" s="314" t="s">
        <v>1166</v>
      </c>
      <c r="D278" s="314" t="s">
        <v>1166</v>
      </c>
      <c r="E278" s="315">
        <v>2921000</v>
      </c>
      <c r="F278" s="315">
        <v>2921000</v>
      </c>
    </row>
    <row r="279" spans="1:6" ht="38.25">
      <c r="A279" s="313" t="s">
        <v>1306</v>
      </c>
      <c r="B279" s="314" t="s">
        <v>773</v>
      </c>
      <c r="C279" s="314" t="s">
        <v>1307</v>
      </c>
      <c r="D279" s="314" t="s">
        <v>1166</v>
      </c>
      <c r="E279" s="315">
        <v>1656000</v>
      </c>
      <c r="F279" s="315">
        <v>1656000</v>
      </c>
    </row>
    <row r="280" spans="1:6" ht="38.25">
      <c r="A280" s="313" t="s">
        <v>1188</v>
      </c>
      <c r="B280" s="314" t="s">
        <v>773</v>
      </c>
      <c r="C280" s="314" t="s">
        <v>1189</v>
      </c>
      <c r="D280" s="314" t="s">
        <v>1166</v>
      </c>
      <c r="E280" s="315">
        <v>1656000</v>
      </c>
      <c r="F280" s="315">
        <v>1656000</v>
      </c>
    </row>
    <row r="281" spans="1:6">
      <c r="A281" s="313" t="s">
        <v>139</v>
      </c>
      <c r="B281" s="314" t="s">
        <v>773</v>
      </c>
      <c r="C281" s="314" t="s">
        <v>1189</v>
      </c>
      <c r="D281" s="314" t="s">
        <v>1134</v>
      </c>
      <c r="E281" s="315">
        <v>1656000</v>
      </c>
      <c r="F281" s="315">
        <v>1656000</v>
      </c>
    </row>
    <row r="282" spans="1:6">
      <c r="A282" s="313" t="s">
        <v>1071</v>
      </c>
      <c r="B282" s="314" t="s">
        <v>773</v>
      </c>
      <c r="C282" s="314" t="s">
        <v>1189</v>
      </c>
      <c r="D282" s="314" t="s">
        <v>362</v>
      </c>
      <c r="E282" s="315">
        <v>1656000</v>
      </c>
      <c r="F282" s="315">
        <v>1656000</v>
      </c>
    </row>
    <row r="283" spans="1:6" ht="38.25">
      <c r="A283" s="313" t="s">
        <v>1314</v>
      </c>
      <c r="B283" s="314" t="s">
        <v>773</v>
      </c>
      <c r="C283" s="314" t="s">
        <v>1315</v>
      </c>
      <c r="D283" s="314" t="s">
        <v>1166</v>
      </c>
      <c r="E283" s="315">
        <v>1265000</v>
      </c>
      <c r="F283" s="315">
        <v>1265000</v>
      </c>
    </row>
    <row r="284" spans="1:6">
      <c r="A284" s="313" t="s">
        <v>1190</v>
      </c>
      <c r="B284" s="314" t="s">
        <v>773</v>
      </c>
      <c r="C284" s="314" t="s">
        <v>1191</v>
      </c>
      <c r="D284" s="314" t="s">
        <v>1166</v>
      </c>
      <c r="E284" s="315">
        <v>1265000</v>
      </c>
      <c r="F284" s="315">
        <v>1265000</v>
      </c>
    </row>
    <row r="285" spans="1:6">
      <c r="A285" s="313" t="s">
        <v>139</v>
      </c>
      <c r="B285" s="314" t="s">
        <v>773</v>
      </c>
      <c r="C285" s="314" t="s">
        <v>1191</v>
      </c>
      <c r="D285" s="314" t="s">
        <v>1134</v>
      </c>
      <c r="E285" s="315">
        <v>1265000</v>
      </c>
      <c r="F285" s="315">
        <v>1265000</v>
      </c>
    </row>
    <row r="286" spans="1:6">
      <c r="A286" s="313" t="s">
        <v>1071</v>
      </c>
      <c r="B286" s="314" t="s">
        <v>773</v>
      </c>
      <c r="C286" s="314" t="s">
        <v>1191</v>
      </c>
      <c r="D286" s="314" t="s">
        <v>362</v>
      </c>
      <c r="E286" s="315">
        <v>1265000</v>
      </c>
      <c r="F286" s="315">
        <v>1265000</v>
      </c>
    </row>
    <row r="287" spans="1:6" ht="89.25">
      <c r="A287" s="313" t="s">
        <v>530</v>
      </c>
      <c r="B287" s="314" t="s">
        <v>761</v>
      </c>
      <c r="C287" s="314" t="s">
        <v>1166</v>
      </c>
      <c r="D287" s="314" t="s">
        <v>1166</v>
      </c>
      <c r="E287" s="315">
        <v>187200</v>
      </c>
      <c r="F287" s="315">
        <v>187200</v>
      </c>
    </row>
    <row r="288" spans="1:6" ht="25.5">
      <c r="A288" s="313" t="s">
        <v>1310</v>
      </c>
      <c r="B288" s="314" t="s">
        <v>761</v>
      </c>
      <c r="C288" s="314" t="s">
        <v>1311</v>
      </c>
      <c r="D288" s="314" t="s">
        <v>1166</v>
      </c>
      <c r="E288" s="315">
        <v>187200</v>
      </c>
      <c r="F288" s="315">
        <v>187200</v>
      </c>
    </row>
    <row r="289" spans="1:6">
      <c r="A289" s="313" t="s">
        <v>1738</v>
      </c>
      <c r="B289" s="314" t="s">
        <v>761</v>
      </c>
      <c r="C289" s="314" t="s">
        <v>1739</v>
      </c>
      <c r="D289" s="314" t="s">
        <v>1166</v>
      </c>
      <c r="E289" s="315">
        <v>187200</v>
      </c>
      <c r="F289" s="315">
        <v>187200</v>
      </c>
    </row>
    <row r="290" spans="1:6">
      <c r="A290" s="313" t="s">
        <v>139</v>
      </c>
      <c r="B290" s="314" t="s">
        <v>761</v>
      </c>
      <c r="C290" s="314" t="s">
        <v>1739</v>
      </c>
      <c r="D290" s="314" t="s">
        <v>1134</v>
      </c>
      <c r="E290" s="315">
        <v>187200</v>
      </c>
      <c r="F290" s="315">
        <v>187200</v>
      </c>
    </row>
    <row r="291" spans="1:6">
      <c r="A291" s="313" t="s">
        <v>152</v>
      </c>
      <c r="B291" s="314" t="s">
        <v>761</v>
      </c>
      <c r="C291" s="314" t="s">
        <v>1739</v>
      </c>
      <c r="D291" s="314" t="s">
        <v>392</v>
      </c>
      <c r="E291" s="315">
        <v>187200</v>
      </c>
      <c r="F291" s="315">
        <v>187200</v>
      </c>
    </row>
    <row r="292" spans="1:6" ht="76.5">
      <c r="A292" s="313" t="s">
        <v>581</v>
      </c>
      <c r="B292" s="314" t="s">
        <v>760</v>
      </c>
      <c r="C292" s="314" t="s">
        <v>1166</v>
      </c>
      <c r="D292" s="314" t="s">
        <v>1166</v>
      </c>
      <c r="E292" s="315">
        <v>50000</v>
      </c>
      <c r="F292" s="315">
        <v>50000</v>
      </c>
    </row>
    <row r="293" spans="1:6" ht="38.25">
      <c r="A293" s="313" t="s">
        <v>1306</v>
      </c>
      <c r="B293" s="314" t="s">
        <v>760</v>
      </c>
      <c r="C293" s="314" t="s">
        <v>1307</v>
      </c>
      <c r="D293" s="314" t="s">
        <v>1166</v>
      </c>
      <c r="E293" s="315">
        <v>50000</v>
      </c>
      <c r="F293" s="315">
        <v>50000</v>
      </c>
    </row>
    <row r="294" spans="1:6" ht="38.25">
      <c r="A294" s="313" t="s">
        <v>1188</v>
      </c>
      <c r="B294" s="314" t="s">
        <v>760</v>
      </c>
      <c r="C294" s="314" t="s">
        <v>1189</v>
      </c>
      <c r="D294" s="314" t="s">
        <v>1166</v>
      </c>
      <c r="E294" s="315">
        <v>50000</v>
      </c>
      <c r="F294" s="315">
        <v>50000</v>
      </c>
    </row>
    <row r="295" spans="1:6">
      <c r="A295" s="313" t="s">
        <v>139</v>
      </c>
      <c r="B295" s="314" t="s">
        <v>760</v>
      </c>
      <c r="C295" s="314" t="s">
        <v>1189</v>
      </c>
      <c r="D295" s="314" t="s">
        <v>1134</v>
      </c>
      <c r="E295" s="315">
        <v>50000</v>
      </c>
      <c r="F295" s="315">
        <v>50000</v>
      </c>
    </row>
    <row r="296" spans="1:6">
      <c r="A296" s="313" t="s">
        <v>152</v>
      </c>
      <c r="B296" s="314" t="s">
        <v>760</v>
      </c>
      <c r="C296" s="314" t="s">
        <v>1189</v>
      </c>
      <c r="D296" s="314" t="s">
        <v>392</v>
      </c>
      <c r="E296" s="315">
        <v>50000</v>
      </c>
      <c r="F296" s="315">
        <v>50000</v>
      </c>
    </row>
    <row r="297" spans="1:6" ht="204">
      <c r="A297" s="313" t="s">
        <v>1628</v>
      </c>
      <c r="B297" s="314" t="s">
        <v>1629</v>
      </c>
      <c r="C297" s="314" t="s">
        <v>1166</v>
      </c>
      <c r="D297" s="314" t="s">
        <v>1166</v>
      </c>
      <c r="E297" s="315">
        <v>31655884</v>
      </c>
      <c r="F297" s="315">
        <v>9724386</v>
      </c>
    </row>
    <row r="298" spans="1:6" ht="38.25">
      <c r="A298" s="313" t="s">
        <v>1306</v>
      </c>
      <c r="B298" s="314" t="s">
        <v>1629</v>
      </c>
      <c r="C298" s="314" t="s">
        <v>1307</v>
      </c>
      <c r="D298" s="314" t="s">
        <v>1166</v>
      </c>
      <c r="E298" s="315">
        <v>31655884</v>
      </c>
      <c r="F298" s="315">
        <v>9724386</v>
      </c>
    </row>
    <row r="299" spans="1:6" ht="38.25">
      <c r="A299" s="313" t="s">
        <v>1188</v>
      </c>
      <c r="B299" s="314" t="s">
        <v>1629</v>
      </c>
      <c r="C299" s="314" t="s">
        <v>1189</v>
      </c>
      <c r="D299" s="314" t="s">
        <v>1166</v>
      </c>
      <c r="E299" s="315">
        <v>31655884</v>
      </c>
      <c r="F299" s="315">
        <v>9724386</v>
      </c>
    </row>
    <row r="300" spans="1:6">
      <c r="A300" s="313" t="s">
        <v>140</v>
      </c>
      <c r="B300" s="314" t="s">
        <v>1629</v>
      </c>
      <c r="C300" s="314" t="s">
        <v>1189</v>
      </c>
      <c r="D300" s="314" t="s">
        <v>1135</v>
      </c>
      <c r="E300" s="315">
        <v>31655884</v>
      </c>
      <c r="F300" s="315">
        <v>9724386</v>
      </c>
    </row>
    <row r="301" spans="1:6">
      <c r="A301" s="313" t="s">
        <v>98</v>
      </c>
      <c r="B301" s="314" t="s">
        <v>1629</v>
      </c>
      <c r="C301" s="314" t="s">
        <v>1189</v>
      </c>
      <c r="D301" s="314" t="s">
        <v>375</v>
      </c>
      <c r="E301" s="315">
        <v>31655884</v>
      </c>
      <c r="F301" s="315">
        <v>9724386</v>
      </c>
    </row>
    <row r="302" spans="1:6" ht="229.5">
      <c r="A302" s="313" t="s">
        <v>1452</v>
      </c>
      <c r="B302" s="314" t="s">
        <v>771</v>
      </c>
      <c r="C302" s="314" t="s">
        <v>1166</v>
      </c>
      <c r="D302" s="314" t="s">
        <v>1166</v>
      </c>
      <c r="E302" s="315">
        <v>404700</v>
      </c>
      <c r="F302" s="315">
        <v>404700</v>
      </c>
    </row>
    <row r="303" spans="1:6" ht="38.25">
      <c r="A303" s="313" t="s">
        <v>1314</v>
      </c>
      <c r="B303" s="314" t="s">
        <v>771</v>
      </c>
      <c r="C303" s="314" t="s">
        <v>1315</v>
      </c>
      <c r="D303" s="314" t="s">
        <v>1166</v>
      </c>
      <c r="E303" s="315">
        <v>404700</v>
      </c>
      <c r="F303" s="315">
        <v>404700</v>
      </c>
    </row>
    <row r="304" spans="1:6">
      <c r="A304" s="313" t="s">
        <v>1190</v>
      </c>
      <c r="B304" s="314" t="s">
        <v>771</v>
      </c>
      <c r="C304" s="314" t="s">
        <v>1191</v>
      </c>
      <c r="D304" s="314" t="s">
        <v>1166</v>
      </c>
      <c r="E304" s="315">
        <v>404700</v>
      </c>
      <c r="F304" s="315">
        <v>404700</v>
      </c>
    </row>
    <row r="305" spans="1:6">
      <c r="A305" s="313" t="s">
        <v>139</v>
      </c>
      <c r="B305" s="314" t="s">
        <v>771</v>
      </c>
      <c r="C305" s="314" t="s">
        <v>1191</v>
      </c>
      <c r="D305" s="314" t="s">
        <v>1134</v>
      </c>
      <c r="E305" s="315">
        <v>404700</v>
      </c>
      <c r="F305" s="315">
        <v>404700</v>
      </c>
    </row>
    <row r="306" spans="1:6">
      <c r="A306" s="313" t="s">
        <v>1071</v>
      </c>
      <c r="B306" s="314" t="s">
        <v>771</v>
      </c>
      <c r="C306" s="314" t="s">
        <v>1191</v>
      </c>
      <c r="D306" s="314" t="s">
        <v>362</v>
      </c>
      <c r="E306" s="315">
        <v>404700</v>
      </c>
      <c r="F306" s="315">
        <v>404700</v>
      </c>
    </row>
    <row r="307" spans="1:6" ht="114.75">
      <c r="A307" s="313" t="s">
        <v>1740</v>
      </c>
      <c r="B307" s="314" t="s">
        <v>1340</v>
      </c>
      <c r="C307" s="314" t="s">
        <v>1166</v>
      </c>
      <c r="D307" s="314" t="s">
        <v>1166</v>
      </c>
      <c r="E307" s="315">
        <v>8021200</v>
      </c>
      <c r="F307" s="315">
        <v>8021200</v>
      </c>
    </row>
    <row r="308" spans="1:6" ht="38.25">
      <c r="A308" s="313" t="s">
        <v>1306</v>
      </c>
      <c r="B308" s="314" t="s">
        <v>1340</v>
      </c>
      <c r="C308" s="314" t="s">
        <v>1307</v>
      </c>
      <c r="D308" s="314" t="s">
        <v>1166</v>
      </c>
      <c r="E308" s="315">
        <v>8021200</v>
      </c>
      <c r="F308" s="315">
        <v>8021200</v>
      </c>
    </row>
    <row r="309" spans="1:6" ht="38.25">
      <c r="A309" s="313" t="s">
        <v>1188</v>
      </c>
      <c r="B309" s="314" t="s">
        <v>1340</v>
      </c>
      <c r="C309" s="314" t="s">
        <v>1189</v>
      </c>
      <c r="D309" s="314" t="s">
        <v>1166</v>
      </c>
      <c r="E309" s="315">
        <v>8021200</v>
      </c>
      <c r="F309" s="315">
        <v>8021200</v>
      </c>
    </row>
    <row r="310" spans="1:6">
      <c r="A310" s="313" t="s">
        <v>139</v>
      </c>
      <c r="B310" s="314" t="s">
        <v>1340</v>
      </c>
      <c r="C310" s="314" t="s">
        <v>1189</v>
      </c>
      <c r="D310" s="314" t="s">
        <v>1134</v>
      </c>
      <c r="E310" s="315">
        <v>8021200</v>
      </c>
      <c r="F310" s="315">
        <v>8021200</v>
      </c>
    </row>
    <row r="311" spans="1:6">
      <c r="A311" s="313" t="s">
        <v>152</v>
      </c>
      <c r="B311" s="314" t="s">
        <v>1340</v>
      </c>
      <c r="C311" s="314" t="s">
        <v>1189</v>
      </c>
      <c r="D311" s="314" t="s">
        <v>392</v>
      </c>
      <c r="E311" s="315">
        <v>8021200</v>
      </c>
      <c r="F311" s="315">
        <v>8021200</v>
      </c>
    </row>
    <row r="312" spans="1:6" ht="140.25">
      <c r="A312" s="313" t="s">
        <v>2119</v>
      </c>
      <c r="B312" s="314" t="s">
        <v>2120</v>
      </c>
      <c r="C312" s="314" t="s">
        <v>1166</v>
      </c>
      <c r="D312" s="314" t="s">
        <v>1166</v>
      </c>
      <c r="E312" s="315">
        <v>6639600</v>
      </c>
      <c r="F312" s="315">
        <v>6639600</v>
      </c>
    </row>
    <row r="313" spans="1:6" ht="38.25">
      <c r="A313" s="313" t="s">
        <v>1306</v>
      </c>
      <c r="B313" s="314" t="s">
        <v>2120</v>
      </c>
      <c r="C313" s="314" t="s">
        <v>1307</v>
      </c>
      <c r="D313" s="314" t="s">
        <v>1166</v>
      </c>
      <c r="E313" s="315">
        <v>6639600</v>
      </c>
      <c r="F313" s="315">
        <v>6639600</v>
      </c>
    </row>
    <row r="314" spans="1:6" ht="38.25">
      <c r="A314" s="313" t="s">
        <v>1188</v>
      </c>
      <c r="B314" s="314" t="s">
        <v>2120</v>
      </c>
      <c r="C314" s="314" t="s">
        <v>1189</v>
      </c>
      <c r="D314" s="314" t="s">
        <v>1166</v>
      </c>
      <c r="E314" s="315">
        <v>6639600</v>
      </c>
      <c r="F314" s="315">
        <v>6639600</v>
      </c>
    </row>
    <row r="315" spans="1:6">
      <c r="A315" s="313" t="s">
        <v>139</v>
      </c>
      <c r="B315" s="314" t="s">
        <v>2120</v>
      </c>
      <c r="C315" s="314" t="s">
        <v>1189</v>
      </c>
      <c r="D315" s="314" t="s">
        <v>1134</v>
      </c>
      <c r="E315" s="315">
        <v>6639600</v>
      </c>
      <c r="F315" s="315">
        <v>6639600</v>
      </c>
    </row>
    <row r="316" spans="1:6">
      <c r="A316" s="313" t="s">
        <v>151</v>
      </c>
      <c r="B316" s="314" t="s">
        <v>2120</v>
      </c>
      <c r="C316" s="314" t="s">
        <v>1189</v>
      </c>
      <c r="D316" s="314" t="s">
        <v>405</v>
      </c>
      <c r="E316" s="315">
        <v>6639600</v>
      </c>
      <c r="F316" s="315">
        <v>6639600</v>
      </c>
    </row>
    <row r="317" spans="1:6" ht="51">
      <c r="A317" s="313" t="s">
        <v>442</v>
      </c>
      <c r="B317" s="314" t="s">
        <v>1126</v>
      </c>
      <c r="C317" s="314" t="s">
        <v>1166</v>
      </c>
      <c r="D317" s="314" t="s">
        <v>1166</v>
      </c>
      <c r="E317" s="315">
        <v>8762800</v>
      </c>
      <c r="F317" s="315">
        <v>8762800</v>
      </c>
    </row>
    <row r="318" spans="1:6" ht="140.25">
      <c r="A318" s="313" t="s">
        <v>2014</v>
      </c>
      <c r="B318" s="314" t="s">
        <v>1118</v>
      </c>
      <c r="C318" s="314" t="s">
        <v>1166</v>
      </c>
      <c r="D318" s="314" t="s">
        <v>1166</v>
      </c>
      <c r="E318" s="315">
        <v>8762800</v>
      </c>
      <c r="F318" s="315">
        <v>8762800</v>
      </c>
    </row>
    <row r="319" spans="1:6" ht="76.5">
      <c r="A319" s="313" t="s">
        <v>1305</v>
      </c>
      <c r="B319" s="314" t="s">
        <v>1118</v>
      </c>
      <c r="C319" s="314" t="s">
        <v>271</v>
      </c>
      <c r="D319" s="314" t="s">
        <v>1166</v>
      </c>
      <c r="E319" s="315">
        <v>7292700</v>
      </c>
      <c r="F319" s="315">
        <v>7292700</v>
      </c>
    </row>
    <row r="320" spans="1:6" ht="38.25">
      <c r="A320" s="313" t="s">
        <v>1195</v>
      </c>
      <c r="B320" s="314" t="s">
        <v>1118</v>
      </c>
      <c r="C320" s="314" t="s">
        <v>28</v>
      </c>
      <c r="D320" s="314" t="s">
        <v>1166</v>
      </c>
      <c r="E320" s="315">
        <v>7292700</v>
      </c>
      <c r="F320" s="315">
        <v>7292700</v>
      </c>
    </row>
    <row r="321" spans="1:6">
      <c r="A321" s="313" t="s">
        <v>139</v>
      </c>
      <c r="B321" s="314" t="s">
        <v>1118</v>
      </c>
      <c r="C321" s="314" t="s">
        <v>28</v>
      </c>
      <c r="D321" s="314" t="s">
        <v>1134</v>
      </c>
      <c r="E321" s="315">
        <v>7292700</v>
      </c>
      <c r="F321" s="315">
        <v>7292700</v>
      </c>
    </row>
    <row r="322" spans="1:6">
      <c r="A322" s="313" t="s">
        <v>4</v>
      </c>
      <c r="B322" s="314" t="s">
        <v>1118</v>
      </c>
      <c r="C322" s="314" t="s">
        <v>28</v>
      </c>
      <c r="D322" s="314" t="s">
        <v>417</v>
      </c>
      <c r="E322" s="315">
        <v>7292700</v>
      </c>
      <c r="F322" s="315">
        <v>7292700</v>
      </c>
    </row>
    <row r="323" spans="1:6" ht="38.25">
      <c r="A323" s="313" t="s">
        <v>1306</v>
      </c>
      <c r="B323" s="314" t="s">
        <v>1118</v>
      </c>
      <c r="C323" s="314" t="s">
        <v>1307</v>
      </c>
      <c r="D323" s="314" t="s">
        <v>1166</v>
      </c>
      <c r="E323" s="315">
        <v>1470100</v>
      </c>
      <c r="F323" s="315">
        <v>1470100</v>
      </c>
    </row>
    <row r="324" spans="1:6" ht="38.25">
      <c r="A324" s="313" t="s">
        <v>1188</v>
      </c>
      <c r="B324" s="314" t="s">
        <v>1118</v>
      </c>
      <c r="C324" s="314" t="s">
        <v>1189</v>
      </c>
      <c r="D324" s="314" t="s">
        <v>1166</v>
      </c>
      <c r="E324" s="315">
        <v>1470100</v>
      </c>
      <c r="F324" s="315">
        <v>1470100</v>
      </c>
    </row>
    <row r="325" spans="1:6">
      <c r="A325" s="313" t="s">
        <v>139</v>
      </c>
      <c r="B325" s="314" t="s">
        <v>1118</v>
      </c>
      <c r="C325" s="314" t="s">
        <v>1189</v>
      </c>
      <c r="D325" s="314" t="s">
        <v>1134</v>
      </c>
      <c r="E325" s="315">
        <v>1470100</v>
      </c>
      <c r="F325" s="315">
        <v>1470100</v>
      </c>
    </row>
    <row r="326" spans="1:6">
      <c r="A326" s="313" t="s">
        <v>4</v>
      </c>
      <c r="B326" s="314" t="s">
        <v>1118</v>
      </c>
      <c r="C326" s="314" t="s">
        <v>1189</v>
      </c>
      <c r="D326" s="314" t="s">
        <v>417</v>
      </c>
      <c r="E326" s="315">
        <v>1470100</v>
      </c>
      <c r="F326" s="315">
        <v>1470100</v>
      </c>
    </row>
    <row r="327" spans="1:6" ht="38.25">
      <c r="A327" s="313" t="s">
        <v>612</v>
      </c>
      <c r="B327" s="314" t="s">
        <v>969</v>
      </c>
      <c r="C327" s="314" t="s">
        <v>1166</v>
      </c>
      <c r="D327" s="314" t="s">
        <v>1166</v>
      </c>
      <c r="E327" s="315">
        <v>105228328</v>
      </c>
      <c r="F327" s="315">
        <v>105228328</v>
      </c>
    </row>
    <row r="328" spans="1:6" ht="102">
      <c r="A328" s="313" t="s">
        <v>606</v>
      </c>
      <c r="B328" s="314" t="s">
        <v>1119</v>
      </c>
      <c r="C328" s="314" t="s">
        <v>1166</v>
      </c>
      <c r="D328" s="314" t="s">
        <v>1166</v>
      </c>
      <c r="E328" s="315">
        <v>63337000</v>
      </c>
      <c r="F328" s="315">
        <v>63337000</v>
      </c>
    </row>
    <row r="329" spans="1:6" ht="76.5">
      <c r="A329" s="313" t="s">
        <v>1305</v>
      </c>
      <c r="B329" s="314" t="s">
        <v>1119</v>
      </c>
      <c r="C329" s="314" t="s">
        <v>271</v>
      </c>
      <c r="D329" s="314" t="s">
        <v>1166</v>
      </c>
      <c r="E329" s="315">
        <v>58637000</v>
      </c>
      <c r="F329" s="315">
        <v>58637000</v>
      </c>
    </row>
    <row r="330" spans="1:6" ht="25.5">
      <c r="A330" s="313" t="s">
        <v>1182</v>
      </c>
      <c r="B330" s="314" t="s">
        <v>1119</v>
      </c>
      <c r="C330" s="314" t="s">
        <v>133</v>
      </c>
      <c r="D330" s="314" t="s">
        <v>1166</v>
      </c>
      <c r="E330" s="315">
        <v>58637000</v>
      </c>
      <c r="F330" s="315">
        <v>58637000</v>
      </c>
    </row>
    <row r="331" spans="1:6">
      <c r="A331" s="313" t="s">
        <v>139</v>
      </c>
      <c r="B331" s="314" t="s">
        <v>1119</v>
      </c>
      <c r="C331" s="314" t="s">
        <v>133</v>
      </c>
      <c r="D331" s="314" t="s">
        <v>1134</v>
      </c>
      <c r="E331" s="315">
        <v>58637000</v>
      </c>
      <c r="F331" s="315">
        <v>58637000</v>
      </c>
    </row>
    <row r="332" spans="1:6">
      <c r="A332" s="313" t="s">
        <v>4</v>
      </c>
      <c r="B332" s="314" t="s">
        <v>1119</v>
      </c>
      <c r="C332" s="314" t="s">
        <v>133</v>
      </c>
      <c r="D332" s="314" t="s">
        <v>417</v>
      </c>
      <c r="E332" s="315">
        <v>58637000</v>
      </c>
      <c r="F332" s="315">
        <v>58637000</v>
      </c>
    </row>
    <row r="333" spans="1:6" ht="38.25">
      <c r="A333" s="313" t="s">
        <v>1306</v>
      </c>
      <c r="B333" s="314" t="s">
        <v>1119</v>
      </c>
      <c r="C333" s="314" t="s">
        <v>1307</v>
      </c>
      <c r="D333" s="314" t="s">
        <v>1166</v>
      </c>
      <c r="E333" s="315">
        <v>4700000</v>
      </c>
      <c r="F333" s="315">
        <v>4700000</v>
      </c>
    </row>
    <row r="334" spans="1:6" ht="38.25">
      <c r="A334" s="313" t="s">
        <v>1188</v>
      </c>
      <c r="B334" s="314" t="s">
        <v>1119</v>
      </c>
      <c r="C334" s="314" t="s">
        <v>1189</v>
      </c>
      <c r="D334" s="314" t="s">
        <v>1166</v>
      </c>
      <c r="E334" s="315">
        <v>4700000</v>
      </c>
      <c r="F334" s="315">
        <v>4700000</v>
      </c>
    </row>
    <row r="335" spans="1:6">
      <c r="A335" s="313" t="s">
        <v>139</v>
      </c>
      <c r="B335" s="314" t="s">
        <v>1119</v>
      </c>
      <c r="C335" s="314" t="s">
        <v>1189</v>
      </c>
      <c r="D335" s="314" t="s">
        <v>1134</v>
      </c>
      <c r="E335" s="315">
        <v>4700000</v>
      </c>
      <c r="F335" s="315">
        <v>4700000</v>
      </c>
    </row>
    <row r="336" spans="1:6">
      <c r="A336" s="313" t="s">
        <v>4</v>
      </c>
      <c r="B336" s="314" t="s">
        <v>1119</v>
      </c>
      <c r="C336" s="314" t="s">
        <v>1189</v>
      </c>
      <c r="D336" s="314" t="s">
        <v>417</v>
      </c>
      <c r="E336" s="315">
        <v>4700000</v>
      </c>
      <c r="F336" s="315">
        <v>4700000</v>
      </c>
    </row>
    <row r="337" spans="1:6" ht="114.75">
      <c r="A337" s="313" t="s">
        <v>607</v>
      </c>
      <c r="B337" s="314" t="s">
        <v>1125</v>
      </c>
      <c r="C337" s="314" t="s">
        <v>1166</v>
      </c>
      <c r="D337" s="314" t="s">
        <v>1166</v>
      </c>
      <c r="E337" s="315">
        <v>1342362</v>
      </c>
      <c r="F337" s="315">
        <v>1342362</v>
      </c>
    </row>
    <row r="338" spans="1:6" ht="76.5">
      <c r="A338" s="313" t="s">
        <v>1305</v>
      </c>
      <c r="B338" s="314" t="s">
        <v>1125</v>
      </c>
      <c r="C338" s="314" t="s">
        <v>271</v>
      </c>
      <c r="D338" s="314" t="s">
        <v>1166</v>
      </c>
      <c r="E338" s="315">
        <v>1342362</v>
      </c>
      <c r="F338" s="315">
        <v>1342362</v>
      </c>
    </row>
    <row r="339" spans="1:6" ht="25.5">
      <c r="A339" s="313" t="s">
        <v>1182</v>
      </c>
      <c r="B339" s="314" t="s">
        <v>1125</v>
      </c>
      <c r="C339" s="314" t="s">
        <v>133</v>
      </c>
      <c r="D339" s="314" t="s">
        <v>1166</v>
      </c>
      <c r="E339" s="315">
        <v>1342362</v>
      </c>
      <c r="F339" s="315">
        <v>1342362</v>
      </c>
    </row>
    <row r="340" spans="1:6">
      <c r="A340" s="313" t="s">
        <v>139</v>
      </c>
      <c r="B340" s="314" t="s">
        <v>1125</v>
      </c>
      <c r="C340" s="314" t="s">
        <v>133</v>
      </c>
      <c r="D340" s="314" t="s">
        <v>1134</v>
      </c>
      <c r="E340" s="315">
        <v>1342362</v>
      </c>
      <c r="F340" s="315">
        <v>1342362</v>
      </c>
    </row>
    <row r="341" spans="1:6">
      <c r="A341" s="313" t="s">
        <v>4</v>
      </c>
      <c r="B341" s="314" t="s">
        <v>1125</v>
      </c>
      <c r="C341" s="314" t="s">
        <v>133</v>
      </c>
      <c r="D341" s="314" t="s">
        <v>417</v>
      </c>
      <c r="E341" s="315">
        <v>1342362</v>
      </c>
      <c r="F341" s="315">
        <v>1342362</v>
      </c>
    </row>
    <row r="342" spans="1:6" ht="140.25">
      <c r="A342" s="313" t="s">
        <v>619</v>
      </c>
      <c r="B342" s="314" t="s">
        <v>1120</v>
      </c>
      <c r="C342" s="314" t="s">
        <v>1166</v>
      </c>
      <c r="D342" s="314" t="s">
        <v>1166</v>
      </c>
      <c r="E342" s="315">
        <v>27342622</v>
      </c>
      <c r="F342" s="315">
        <v>27342622</v>
      </c>
    </row>
    <row r="343" spans="1:6" ht="76.5">
      <c r="A343" s="313" t="s">
        <v>1305</v>
      </c>
      <c r="B343" s="314" t="s">
        <v>1120</v>
      </c>
      <c r="C343" s="314" t="s">
        <v>271</v>
      </c>
      <c r="D343" s="314" t="s">
        <v>1166</v>
      </c>
      <c r="E343" s="315">
        <v>27342622</v>
      </c>
      <c r="F343" s="315">
        <v>27342622</v>
      </c>
    </row>
    <row r="344" spans="1:6" ht="25.5">
      <c r="A344" s="313" t="s">
        <v>1182</v>
      </c>
      <c r="B344" s="314" t="s">
        <v>1120</v>
      </c>
      <c r="C344" s="314" t="s">
        <v>133</v>
      </c>
      <c r="D344" s="314" t="s">
        <v>1166</v>
      </c>
      <c r="E344" s="315">
        <v>27342622</v>
      </c>
      <c r="F344" s="315">
        <v>27342622</v>
      </c>
    </row>
    <row r="345" spans="1:6">
      <c r="A345" s="313" t="s">
        <v>139</v>
      </c>
      <c r="B345" s="314" t="s">
        <v>1120</v>
      </c>
      <c r="C345" s="314" t="s">
        <v>133</v>
      </c>
      <c r="D345" s="314" t="s">
        <v>1134</v>
      </c>
      <c r="E345" s="315">
        <v>27342622</v>
      </c>
      <c r="F345" s="315">
        <v>27342622</v>
      </c>
    </row>
    <row r="346" spans="1:6">
      <c r="A346" s="313" t="s">
        <v>4</v>
      </c>
      <c r="B346" s="314" t="s">
        <v>1120</v>
      </c>
      <c r="C346" s="314" t="s">
        <v>133</v>
      </c>
      <c r="D346" s="314" t="s">
        <v>417</v>
      </c>
      <c r="E346" s="315">
        <v>27342622</v>
      </c>
      <c r="F346" s="315">
        <v>27342622</v>
      </c>
    </row>
    <row r="347" spans="1:6" ht="114.75">
      <c r="A347" s="313" t="s">
        <v>608</v>
      </c>
      <c r="B347" s="314" t="s">
        <v>1121</v>
      </c>
      <c r="C347" s="314" t="s">
        <v>1166</v>
      </c>
      <c r="D347" s="314" t="s">
        <v>1166</v>
      </c>
      <c r="E347" s="315">
        <v>500000</v>
      </c>
      <c r="F347" s="315">
        <v>500000</v>
      </c>
    </row>
    <row r="348" spans="1:6" ht="76.5">
      <c r="A348" s="313" t="s">
        <v>1305</v>
      </c>
      <c r="B348" s="314" t="s">
        <v>1121</v>
      </c>
      <c r="C348" s="314" t="s">
        <v>271</v>
      </c>
      <c r="D348" s="314" t="s">
        <v>1166</v>
      </c>
      <c r="E348" s="315">
        <v>500000</v>
      </c>
      <c r="F348" s="315">
        <v>500000</v>
      </c>
    </row>
    <row r="349" spans="1:6" ht="25.5">
      <c r="A349" s="313" t="s">
        <v>1182</v>
      </c>
      <c r="B349" s="314" t="s">
        <v>1121</v>
      </c>
      <c r="C349" s="314" t="s">
        <v>133</v>
      </c>
      <c r="D349" s="314" t="s">
        <v>1166</v>
      </c>
      <c r="E349" s="315">
        <v>500000</v>
      </c>
      <c r="F349" s="315">
        <v>500000</v>
      </c>
    </row>
    <row r="350" spans="1:6">
      <c r="A350" s="313" t="s">
        <v>139</v>
      </c>
      <c r="B350" s="314" t="s">
        <v>1121</v>
      </c>
      <c r="C350" s="314" t="s">
        <v>133</v>
      </c>
      <c r="D350" s="314" t="s">
        <v>1134</v>
      </c>
      <c r="E350" s="315">
        <v>500000</v>
      </c>
      <c r="F350" s="315">
        <v>500000</v>
      </c>
    </row>
    <row r="351" spans="1:6">
      <c r="A351" s="313" t="s">
        <v>4</v>
      </c>
      <c r="B351" s="314" t="s">
        <v>1121</v>
      </c>
      <c r="C351" s="314" t="s">
        <v>133</v>
      </c>
      <c r="D351" s="314" t="s">
        <v>417</v>
      </c>
      <c r="E351" s="315">
        <v>500000</v>
      </c>
      <c r="F351" s="315">
        <v>500000</v>
      </c>
    </row>
    <row r="352" spans="1:6" ht="89.25">
      <c r="A352" s="313" t="s">
        <v>609</v>
      </c>
      <c r="B352" s="314" t="s">
        <v>1122</v>
      </c>
      <c r="C352" s="314" t="s">
        <v>1166</v>
      </c>
      <c r="D352" s="314" t="s">
        <v>1166</v>
      </c>
      <c r="E352" s="315">
        <v>114544</v>
      </c>
      <c r="F352" s="315">
        <v>114544</v>
      </c>
    </row>
    <row r="353" spans="1:6" ht="38.25">
      <c r="A353" s="313" t="s">
        <v>1306</v>
      </c>
      <c r="B353" s="314" t="s">
        <v>1122</v>
      </c>
      <c r="C353" s="314" t="s">
        <v>1307</v>
      </c>
      <c r="D353" s="314" t="s">
        <v>1166</v>
      </c>
      <c r="E353" s="315">
        <v>114544</v>
      </c>
      <c r="F353" s="315">
        <v>114544</v>
      </c>
    </row>
    <row r="354" spans="1:6" ht="38.25">
      <c r="A354" s="313" t="s">
        <v>1188</v>
      </c>
      <c r="B354" s="314" t="s">
        <v>1122</v>
      </c>
      <c r="C354" s="314" t="s">
        <v>1189</v>
      </c>
      <c r="D354" s="314" t="s">
        <v>1166</v>
      </c>
      <c r="E354" s="315">
        <v>114544</v>
      </c>
      <c r="F354" s="315">
        <v>114544</v>
      </c>
    </row>
    <row r="355" spans="1:6">
      <c r="A355" s="313" t="s">
        <v>139</v>
      </c>
      <c r="B355" s="314" t="s">
        <v>1122</v>
      </c>
      <c r="C355" s="314" t="s">
        <v>1189</v>
      </c>
      <c r="D355" s="314" t="s">
        <v>1134</v>
      </c>
      <c r="E355" s="315">
        <v>114544</v>
      </c>
      <c r="F355" s="315">
        <v>114544</v>
      </c>
    </row>
    <row r="356" spans="1:6">
      <c r="A356" s="313" t="s">
        <v>4</v>
      </c>
      <c r="B356" s="314" t="s">
        <v>1122</v>
      </c>
      <c r="C356" s="314" t="s">
        <v>1189</v>
      </c>
      <c r="D356" s="314" t="s">
        <v>417</v>
      </c>
      <c r="E356" s="315">
        <v>114544</v>
      </c>
      <c r="F356" s="315">
        <v>114544</v>
      </c>
    </row>
    <row r="357" spans="1:6" ht="76.5">
      <c r="A357" s="313" t="s">
        <v>964</v>
      </c>
      <c r="B357" s="314" t="s">
        <v>1145</v>
      </c>
      <c r="C357" s="314" t="s">
        <v>1166</v>
      </c>
      <c r="D357" s="314" t="s">
        <v>1166</v>
      </c>
      <c r="E357" s="315">
        <v>3255000</v>
      </c>
      <c r="F357" s="315">
        <v>3255000</v>
      </c>
    </row>
    <row r="358" spans="1:6" ht="38.25">
      <c r="A358" s="313" t="s">
        <v>1306</v>
      </c>
      <c r="B358" s="314" t="s">
        <v>1145</v>
      </c>
      <c r="C358" s="314" t="s">
        <v>1307</v>
      </c>
      <c r="D358" s="314" t="s">
        <v>1166</v>
      </c>
      <c r="E358" s="315">
        <v>3255000</v>
      </c>
      <c r="F358" s="315">
        <v>3255000</v>
      </c>
    </row>
    <row r="359" spans="1:6" ht="38.25">
      <c r="A359" s="313" t="s">
        <v>1188</v>
      </c>
      <c r="B359" s="314" t="s">
        <v>1145</v>
      </c>
      <c r="C359" s="314" t="s">
        <v>1189</v>
      </c>
      <c r="D359" s="314" t="s">
        <v>1166</v>
      </c>
      <c r="E359" s="315">
        <v>3255000</v>
      </c>
      <c r="F359" s="315">
        <v>3255000</v>
      </c>
    </row>
    <row r="360" spans="1:6">
      <c r="A360" s="313" t="s">
        <v>139</v>
      </c>
      <c r="B360" s="314" t="s">
        <v>1145</v>
      </c>
      <c r="C360" s="314" t="s">
        <v>1189</v>
      </c>
      <c r="D360" s="314" t="s">
        <v>1134</v>
      </c>
      <c r="E360" s="315">
        <v>3255000</v>
      </c>
      <c r="F360" s="315">
        <v>3255000</v>
      </c>
    </row>
    <row r="361" spans="1:6">
      <c r="A361" s="313" t="s">
        <v>4</v>
      </c>
      <c r="B361" s="314" t="s">
        <v>1145</v>
      </c>
      <c r="C361" s="314" t="s">
        <v>1189</v>
      </c>
      <c r="D361" s="314" t="s">
        <v>417</v>
      </c>
      <c r="E361" s="315">
        <v>3255000</v>
      </c>
      <c r="F361" s="315">
        <v>3255000</v>
      </c>
    </row>
    <row r="362" spans="1:6" ht="102">
      <c r="A362" s="313" t="s">
        <v>610</v>
      </c>
      <c r="B362" s="314" t="s">
        <v>1123</v>
      </c>
      <c r="C362" s="314" t="s">
        <v>1166</v>
      </c>
      <c r="D362" s="314" t="s">
        <v>1166</v>
      </c>
      <c r="E362" s="315">
        <v>8738000</v>
      </c>
      <c r="F362" s="315">
        <v>8738000</v>
      </c>
    </row>
    <row r="363" spans="1:6" ht="76.5">
      <c r="A363" s="313" t="s">
        <v>1305</v>
      </c>
      <c r="B363" s="314" t="s">
        <v>1123</v>
      </c>
      <c r="C363" s="314" t="s">
        <v>271</v>
      </c>
      <c r="D363" s="314" t="s">
        <v>1166</v>
      </c>
      <c r="E363" s="315">
        <v>8598000</v>
      </c>
      <c r="F363" s="315">
        <v>8598000</v>
      </c>
    </row>
    <row r="364" spans="1:6" ht="38.25">
      <c r="A364" s="313" t="s">
        <v>1195</v>
      </c>
      <c r="B364" s="314" t="s">
        <v>1123</v>
      </c>
      <c r="C364" s="314" t="s">
        <v>28</v>
      </c>
      <c r="D364" s="314" t="s">
        <v>1166</v>
      </c>
      <c r="E364" s="315">
        <v>8598000</v>
      </c>
      <c r="F364" s="315">
        <v>8598000</v>
      </c>
    </row>
    <row r="365" spans="1:6">
      <c r="A365" s="313" t="s">
        <v>139</v>
      </c>
      <c r="B365" s="314" t="s">
        <v>1123</v>
      </c>
      <c r="C365" s="314" t="s">
        <v>28</v>
      </c>
      <c r="D365" s="314" t="s">
        <v>1134</v>
      </c>
      <c r="E365" s="315">
        <v>8598000</v>
      </c>
      <c r="F365" s="315">
        <v>8598000</v>
      </c>
    </row>
    <row r="366" spans="1:6">
      <c r="A366" s="313" t="s">
        <v>4</v>
      </c>
      <c r="B366" s="314" t="s">
        <v>1123</v>
      </c>
      <c r="C366" s="314" t="s">
        <v>28</v>
      </c>
      <c r="D366" s="314" t="s">
        <v>417</v>
      </c>
      <c r="E366" s="315">
        <v>8598000</v>
      </c>
      <c r="F366" s="315">
        <v>8598000</v>
      </c>
    </row>
    <row r="367" spans="1:6" ht="38.25">
      <c r="A367" s="313" t="s">
        <v>1306</v>
      </c>
      <c r="B367" s="314" t="s">
        <v>1123</v>
      </c>
      <c r="C367" s="314" t="s">
        <v>1307</v>
      </c>
      <c r="D367" s="314" t="s">
        <v>1166</v>
      </c>
      <c r="E367" s="315">
        <v>140000</v>
      </c>
      <c r="F367" s="315">
        <v>140000</v>
      </c>
    </row>
    <row r="368" spans="1:6" ht="38.25">
      <c r="A368" s="313" t="s">
        <v>1188</v>
      </c>
      <c r="B368" s="314" t="s">
        <v>1123</v>
      </c>
      <c r="C368" s="314" t="s">
        <v>1189</v>
      </c>
      <c r="D368" s="314" t="s">
        <v>1166</v>
      </c>
      <c r="E368" s="315">
        <v>140000</v>
      </c>
      <c r="F368" s="315">
        <v>140000</v>
      </c>
    </row>
    <row r="369" spans="1:6">
      <c r="A369" s="313" t="s">
        <v>139</v>
      </c>
      <c r="B369" s="314" t="s">
        <v>1123</v>
      </c>
      <c r="C369" s="314" t="s">
        <v>1189</v>
      </c>
      <c r="D369" s="314" t="s">
        <v>1134</v>
      </c>
      <c r="E369" s="315">
        <v>140000</v>
      </c>
      <c r="F369" s="315">
        <v>140000</v>
      </c>
    </row>
    <row r="370" spans="1:6">
      <c r="A370" s="313" t="s">
        <v>4</v>
      </c>
      <c r="B370" s="314" t="s">
        <v>1123</v>
      </c>
      <c r="C370" s="314" t="s">
        <v>1189</v>
      </c>
      <c r="D370" s="314" t="s">
        <v>417</v>
      </c>
      <c r="E370" s="315">
        <v>140000</v>
      </c>
      <c r="F370" s="315">
        <v>140000</v>
      </c>
    </row>
    <row r="371" spans="1:6" ht="127.5">
      <c r="A371" s="313" t="s">
        <v>611</v>
      </c>
      <c r="B371" s="314" t="s">
        <v>1124</v>
      </c>
      <c r="C371" s="314" t="s">
        <v>1166</v>
      </c>
      <c r="D371" s="314" t="s">
        <v>1166</v>
      </c>
      <c r="E371" s="315">
        <v>200000</v>
      </c>
      <c r="F371" s="315">
        <v>200000</v>
      </c>
    </row>
    <row r="372" spans="1:6" ht="76.5">
      <c r="A372" s="313" t="s">
        <v>1305</v>
      </c>
      <c r="B372" s="314" t="s">
        <v>1124</v>
      </c>
      <c r="C372" s="314" t="s">
        <v>271</v>
      </c>
      <c r="D372" s="314" t="s">
        <v>1166</v>
      </c>
      <c r="E372" s="315">
        <v>200000</v>
      </c>
      <c r="F372" s="315">
        <v>200000</v>
      </c>
    </row>
    <row r="373" spans="1:6" ht="38.25">
      <c r="A373" s="313" t="s">
        <v>1195</v>
      </c>
      <c r="B373" s="314" t="s">
        <v>1124</v>
      </c>
      <c r="C373" s="314" t="s">
        <v>28</v>
      </c>
      <c r="D373" s="314" t="s">
        <v>1166</v>
      </c>
      <c r="E373" s="315">
        <v>200000</v>
      </c>
      <c r="F373" s="315">
        <v>200000</v>
      </c>
    </row>
    <row r="374" spans="1:6">
      <c r="A374" s="313" t="s">
        <v>139</v>
      </c>
      <c r="B374" s="314" t="s">
        <v>1124</v>
      </c>
      <c r="C374" s="314" t="s">
        <v>28</v>
      </c>
      <c r="D374" s="314" t="s">
        <v>1134</v>
      </c>
      <c r="E374" s="315">
        <v>200000</v>
      </c>
      <c r="F374" s="315">
        <v>200000</v>
      </c>
    </row>
    <row r="375" spans="1:6">
      <c r="A375" s="313" t="s">
        <v>4</v>
      </c>
      <c r="B375" s="314" t="s">
        <v>1124</v>
      </c>
      <c r="C375" s="314" t="s">
        <v>28</v>
      </c>
      <c r="D375" s="314" t="s">
        <v>417</v>
      </c>
      <c r="E375" s="315">
        <v>200000</v>
      </c>
      <c r="F375" s="315">
        <v>200000</v>
      </c>
    </row>
    <row r="376" spans="1:6" ht="89.25">
      <c r="A376" s="313" t="s">
        <v>604</v>
      </c>
      <c r="B376" s="314" t="s">
        <v>1677</v>
      </c>
      <c r="C376" s="314" t="s">
        <v>1166</v>
      </c>
      <c r="D376" s="314" t="s">
        <v>1166</v>
      </c>
      <c r="E376" s="315">
        <v>198800</v>
      </c>
      <c r="F376" s="315">
        <v>198800</v>
      </c>
    </row>
    <row r="377" spans="1:6" ht="76.5">
      <c r="A377" s="313" t="s">
        <v>1305</v>
      </c>
      <c r="B377" s="314" t="s">
        <v>1677</v>
      </c>
      <c r="C377" s="314" t="s">
        <v>271</v>
      </c>
      <c r="D377" s="314" t="s">
        <v>1166</v>
      </c>
      <c r="E377" s="315">
        <v>195300</v>
      </c>
      <c r="F377" s="315">
        <v>195300</v>
      </c>
    </row>
    <row r="378" spans="1:6" ht="25.5">
      <c r="A378" s="313" t="s">
        <v>1182</v>
      </c>
      <c r="B378" s="314" t="s">
        <v>1677</v>
      </c>
      <c r="C378" s="314" t="s">
        <v>133</v>
      </c>
      <c r="D378" s="314" t="s">
        <v>1166</v>
      </c>
      <c r="E378" s="315">
        <v>195300</v>
      </c>
      <c r="F378" s="315">
        <v>195300</v>
      </c>
    </row>
    <row r="379" spans="1:6">
      <c r="A379" s="313" t="s">
        <v>139</v>
      </c>
      <c r="B379" s="314" t="s">
        <v>1677</v>
      </c>
      <c r="C379" s="314" t="s">
        <v>133</v>
      </c>
      <c r="D379" s="314" t="s">
        <v>1134</v>
      </c>
      <c r="E379" s="315">
        <v>195300</v>
      </c>
      <c r="F379" s="315">
        <v>195300</v>
      </c>
    </row>
    <row r="380" spans="1:6">
      <c r="A380" s="313" t="s">
        <v>1071</v>
      </c>
      <c r="B380" s="314" t="s">
        <v>1677</v>
      </c>
      <c r="C380" s="314" t="s">
        <v>133</v>
      </c>
      <c r="D380" s="314" t="s">
        <v>362</v>
      </c>
      <c r="E380" s="315">
        <v>195300</v>
      </c>
      <c r="F380" s="315">
        <v>195300</v>
      </c>
    </row>
    <row r="381" spans="1:6" ht="38.25">
      <c r="A381" s="313" t="s">
        <v>1306</v>
      </c>
      <c r="B381" s="314" t="s">
        <v>1677</v>
      </c>
      <c r="C381" s="314" t="s">
        <v>1307</v>
      </c>
      <c r="D381" s="314" t="s">
        <v>1166</v>
      </c>
      <c r="E381" s="315">
        <v>3500</v>
      </c>
      <c r="F381" s="315">
        <v>3500</v>
      </c>
    </row>
    <row r="382" spans="1:6" ht="38.25">
      <c r="A382" s="313" t="s">
        <v>1188</v>
      </c>
      <c r="B382" s="314" t="s">
        <v>1677</v>
      </c>
      <c r="C382" s="314" t="s">
        <v>1189</v>
      </c>
      <c r="D382" s="314" t="s">
        <v>1166</v>
      </c>
      <c r="E382" s="315">
        <v>3500</v>
      </c>
      <c r="F382" s="315">
        <v>3500</v>
      </c>
    </row>
    <row r="383" spans="1:6">
      <c r="A383" s="313" t="s">
        <v>139</v>
      </c>
      <c r="B383" s="314" t="s">
        <v>1677</v>
      </c>
      <c r="C383" s="314" t="s">
        <v>1189</v>
      </c>
      <c r="D383" s="314" t="s">
        <v>1134</v>
      </c>
      <c r="E383" s="315">
        <v>3500</v>
      </c>
      <c r="F383" s="315">
        <v>3500</v>
      </c>
    </row>
    <row r="384" spans="1:6">
      <c r="A384" s="313" t="s">
        <v>1071</v>
      </c>
      <c r="B384" s="314" t="s">
        <v>1677</v>
      </c>
      <c r="C384" s="314" t="s">
        <v>1189</v>
      </c>
      <c r="D384" s="314" t="s">
        <v>362</v>
      </c>
      <c r="E384" s="315">
        <v>3500</v>
      </c>
      <c r="F384" s="315">
        <v>3500</v>
      </c>
    </row>
    <row r="385" spans="1:6" ht="114.75">
      <c r="A385" s="313" t="s">
        <v>605</v>
      </c>
      <c r="B385" s="314" t="s">
        <v>1678</v>
      </c>
      <c r="C385" s="314" t="s">
        <v>1166</v>
      </c>
      <c r="D385" s="314" t="s">
        <v>1166</v>
      </c>
      <c r="E385" s="315">
        <v>200000</v>
      </c>
      <c r="F385" s="315">
        <v>200000</v>
      </c>
    </row>
    <row r="386" spans="1:6" ht="38.25">
      <c r="A386" s="313" t="s">
        <v>1306</v>
      </c>
      <c r="B386" s="314" t="s">
        <v>1678</v>
      </c>
      <c r="C386" s="314" t="s">
        <v>1307</v>
      </c>
      <c r="D386" s="314" t="s">
        <v>1166</v>
      </c>
      <c r="E386" s="315">
        <v>200000</v>
      </c>
      <c r="F386" s="315">
        <v>200000</v>
      </c>
    </row>
    <row r="387" spans="1:6" ht="38.25">
      <c r="A387" s="313" t="s">
        <v>1188</v>
      </c>
      <c r="B387" s="314" t="s">
        <v>1678</v>
      </c>
      <c r="C387" s="314" t="s">
        <v>1189</v>
      </c>
      <c r="D387" s="314" t="s">
        <v>1166</v>
      </c>
      <c r="E387" s="315">
        <v>200000</v>
      </c>
      <c r="F387" s="315">
        <v>200000</v>
      </c>
    </row>
    <row r="388" spans="1:6">
      <c r="A388" s="313" t="s">
        <v>139</v>
      </c>
      <c r="B388" s="314" t="s">
        <v>1678</v>
      </c>
      <c r="C388" s="314" t="s">
        <v>1189</v>
      </c>
      <c r="D388" s="314" t="s">
        <v>1134</v>
      </c>
      <c r="E388" s="315">
        <v>200000</v>
      </c>
      <c r="F388" s="315">
        <v>200000</v>
      </c>
    </row>
    <row r="389" spans="1:6">
      <c r="A389" s="313" t="s">
        <v>1071</v>
      </c>
      <c r="B389" s="314" t="s">
        <v>1678</v>
      </c>
      <c r="C389" s="314" t="s">
        <v>1189</v>
      </c>
      <c r="D389" s="314" t="s">
        <v>362</v>
      </c>
      <c r="E389" s="315">
        <v>200000</v>
      </c>
      <c r="F389" s="315">
        <v>200000</v>
      </c>
    </row>
    <row r="390" spans="1:6" ht="25.5">
      <c r="A390" s="313" t="s">
        <v>1665</v>
      </c>
      <c r="B390" s="314" t="s">
        <v>1666</v>
      </c>
      <c r="C390" s="314" t="s">
        <v>1166</v>
      </c>
      <c r="D390" s="314" t="s">
        <v>1166</v>
      </c>
      <c r="E390" s="315">
        <v>12651591</v>
      </c>
      <c r="F390" s="315">
        <v>13781900</v>
      </c>
    </row>
    <row r="391" spans="1:6" ht="25.5">
      <c r="A391" s="313" t="s">
        <v>819</v>
      </c>
      <c r="B391" s="314" t="s">
        <v>1667</v>
      </c>
      <c r="C391" s="314" t="s">
        <v>1166</v>
      </c>
      <c r="D391" s="314" t="s">
        <v>1166</v>
      </c>
      <c r="E391" s="315">
        <v>11775191</v>
      </c>
      <c r="F391" s="315">
        <v>12905500</v>
      </c>
    </row>
    <row r="392" spans="1:6" ht="76.5">
      <c r="A392" s="313" t="s">
        <v>1668</v>
      </c>
      <c r="B392" s="314" t="s">
        <v>1669</v>
      </c>
      <c r="C392" s="314" t="s">
        <v>1166</v>
      </c>
      <c r="D392" s="314" t="s">
        <v>1166</v>
      </c>
      <c r="E392" s="315">
        <v>10900518</v>
      </c>
      <c r="F392" s="315">
        <v>12030827</v>
      </c>
    </row>
    <row r="393" spans="1:6" ht="38.25">
      <c r="A393" s="313" t="s">
        <v>1306</v>
      </c>
      <c r="B393" s="314" t="s">
        <v>1669</v>
      </c>
      <c r="C393" s="314" t="s">
        <v>1307</v>
      </c>
      <c r="D393" s="314" t="s">
        <v>1166</v>
      </c>
      <c r="E393" s="315">
        <v>10900518</v>
      </c>
      <c r="F393" s="315">
        <v>12030827</v>
      </c>
    </row>
    <row r="394" spans="1:6" ht="38.25">
      <c r="A394" s="313" t="s">
        <v>1188</v>
      </c>
      <c r="B394" s="314" t="s">
        <v>1669</v>
      </c>
      <c r="C394" s="314" t="s">
        <v>1189</v>
      </c>
      <c r="D394" s="314" t="s">
        <v>1166</v>
      </c>
      <c r="E394" s="315">
        <v>10900518</v>
      </c>
      <c r="F394" s="315">
        <v>12030827</v>
      </c>
    </row>
    <row r="395" spans="1:6" ht="25.5">
      <c r="A395" s="313" t="s">
        <v>237</v>
      </c>
      <c r="B395" s="314" t="s">
        <v>1669</v>
      </c>
      <c r="C395" s="314" t="s">
        <v>1189</v>
      </c>
      <c r="D395" s="314" t="s">
        <v>1133</v>
      </c>
      <c r="E395" s="315">
        <v>10900518</v>
      </c>
      <c r="F395" s="315">
        <v>12030827</v>
      </c>
    </row>
    <row r="396" spans="1:6">
      <c r="A396" s="313" t="s">
        <v>37</v>
      </c>
      <c r="B396" s="314" t="s">
        <v>1669</v>
      </c>
      <c r="C396" s="314" t="s">
        <v>1189</v>
      </c>
      <c r="D396" s="314" t="s">
        <v>385</v>
      </c>
      <c r="E396" s="315">
        <v>10900518</v>
      </c>
      <c r="F396" s="315">
        <v>12030827</v>
      </c>
    </row>
    <row r="397" spans="1:6" ht="127.5">
      <c r="A397" s="313" t="s">
        <v>1766</v>
      </c>
      <c r="B397" s="314" t="s">
        <v>1767</v>
      </c>
      <c r="C397" s="314" t="s">
        <v>1166</v>
      </c>
      <c r="D397" s="314" t="s">
        <v>1166</v>
      </c>
      <c r="E397" s="315">
        <v>64770</v>
      </c>
      <c r="F397" s="315">
        <v>64770</v>
      </c>
    </row>
    <row r="398" spans="1:6" ht="38.25">
      <c r="A398" s="313" t="s">
        <v>1306</v>
      </c>
      <c r="B398" s="314" t="s">
        <v>1767</v>
      </c>
      <c r="C398" s="314" t="s">
        <v>1307</v>
      </c>
      <c r="D398" s="314" t="s">
        <v>1166</v>
      </c>
      <c r="E398" s="315">
        <v>64770</v>
      </c>
      <c r="F398" s="315">
        <v>64770</v>
      </c>
    </row>
    <row r="399" spans="1:6" ht="38.25">
      <c r="A399" s="313" t="s">
        <v>1188</v>
      </c>
      <c r="B399" s="314" t="s">
        <v>1767</v>
      </c>
      <c r="C399" s="314" t="s">
        <v>1189</v>
      </c>
      <c r="D399" s="314" t="s">
        <v>1166</v>
      </c>
      <c r="E399" s="315">
        <v>64770</v>
      </c>
      <c r="F399" s="315">
        <v>64770</v>
      </c>
    </row>
    <row r="400" spans="1:6">
      <c r="A400" s="313" t="s">
        <v>1610</v>
      </c>
      <c r="B400" s="314" t="s">
        <v>1767</v>
      </c>
      <c r="C400" s="314" t="s">
        <v>1189</v>
      </c>
      <c r="D400" s="314" t="s">
        <v>1611</v>
      </c>
      <c r="E400" s="315">
        <v>64770</v>
      </c>
      <c r="F400" s="315">
        <v>64770</v>
      </c>
    </row>
    <row r="401" spans="1:6" ht="25.5">
      <c r="A401" s="313" t="s">
        <v>1612</v>
      </c>
      <c r="B401" s="314" t="s">
        <v>1767</v>
      </c>
      <c r="C401" s="314" t="s">
        <v>1189</v>
      </c>
      <c r="D401" s="314" t="s">
        <v>1613</v>
      </c>
      <c r="E401" s="315">
        <v>64770</v>
      </c>
      <c r="F401" s="315">
        <v>64770</v>
      </c>
    </row>
    <row r="402" spans="1:6" ht="89.25">
      <c r="A402" s="313" t="s">
        <v>1942</v>
      </c>
      <c r="B402" s="314" t="s">
        <v>1943</v>
      </c>
      <c r="C402" s="314" t="s">
        <v>1166</v>
      </c>
      <c r="D402" s="314" t="s">
        <v>1166</v>
      </c>
      <c r="E402" s="315">
        <v>559903</v>
      </c>
      <c r="F402" s="315">
        <v>559903</v>
      </c>
    </row>
    <row r="403" spans="1:6" ht="38.25">
      <c r="A403" s="313" t="s">
        <v>1306</v>
      </c>
      <c r="B403" s="314" t="s">
        <v>1943</v>
      </c>
      <c r="C403" s="314" t="s">
        <v>1307</v>
      </c>
      <c r="D403" s="314" t="s">
        <v>1166</v>
      </c>
      <c r="E403" s="315">
        <v>559903</v>
      </c>
      <c r="F403" s="315">
        <v>559903</v>
      </c>
    </row>
    <row r="404" spans="1:6" ht="38.25">
      <c r="A404" s="313" t="s">
        <v>1188</v>
      </c>
      <c r="B404" s="314" t="s">
        <v>1943</v>
      </c>
      <c r="C404" s="314" t="s">
        <v>1189</v>
      </c>
      <c r="D404" s="314" t="s">
        <v>1166</v>
      </c>
      <c r="E404" s="315">
        <v>559903</v>
      </c>
      <c r="F404" s="315">
        <v>559903</v>
      </c>
    </row>
    <row r="405" spans="1:6">
      <c r="A405" s="313" t="s">
        <v>1610</v>
      </c>
      <c r="B405" s="314" t="s">
        <v>1943</v>
      </c>
      <c r="C405" s="314" t="s">
        <v>1189</v>
      </c>
      <c r="D405" s="314" t="s">
        <v>1611</v>
      </c>
      <c r="E405" s="315">
        <v>559903</v>
      </c>
      <c r="F405" s="315">
        <v>559903</v>
      </c>
    </row>
    <row r="406" spans="1:6" ht="25.5">
      <c r="A406" s="313" t="s">
        <v>1612</v>
      </c>
      <c r="B406" s="314" t="s">
        <v>1943</v>
      </c>
      <c r="C406" s="314" t="s">
        <v>1189</v>
      </c>
      <c r="D406" s="314" t="s">
        <v>1613</v>
      </c>
      <c r="E406" s="315">
        <v>559903</v>
      </c>
      <c r="F406" s="315">
        <v>559903</v>
      </c>
    </row>
    <row r="407" spans="1:6" ht="102">
      <c r="A407" s="313" t="s">
        <v>1733</v>
      </c>
      <c r="B407" s="314" t="s">
        <v>1732</v>
      </c>
      <c r="C407" s="314" t="s">
        <v>1166</v>
      </c>
      <c r="D407" s="314" t="s">
        <v>1166</v>
      </c>
      <c r="E407" s="315">
        <v>250000</v>
      </c>
      <c r="F407" s="315">
        <v>250000</v>
      </c>
    </row>
    <row r="408" spans="1:6" ht="38.25">
      <c r="A408" s="313" t="s">
        <v>1306</v>
      </c>
      <c r="B408" s="314" t="s">
        <v>1732</v>
      </c>
      <c r="C408" s="314" t="s">
        <v>1307</v>
      </c>
      <c r="D408" s="314" t="s">
        <v>1166</v>
      </c>
      <c r="E408" s="315">
        <v>250000</v>
      </c>
      <c r="F408" s="315">
        <v>250000</v>
      </c>
    </row>
    <row r="409" spans="1:6" ht="38.25">
      <c r="A409" s="313" t="s">
        <v>1188</v>
      </c>
      <c r="B409" s="314" t="s">
        <v>1732</v>
      </c>
      <c r="C409" s="314" t="s">
        <v>1189</v>
      </c>
      <c r="D409" s="314" t="s">
        <v>1166</v>
      </c>
      <c r="E409" s="315">
        <v>250000</v>
      </c>
      <c r="F409" s="315">
        <v>250000</v>
      </c>
    </row>
    <row r="410" spans="1:6">
      <c r="A410" s="313" t="s">
        <v>1610</v>
      </c>
      <c r="B410" s="314" t="s">
        <v>1732</v>
      </c>
      <c r="C410" s="314" t="s">
        <v>1189</v>
      </c>
      <c r="D410" s="314" t="s">
        <v>1611</v>
      </c>
      <c r="E410" s="315">
        <v>250000</v>
      </c>
      <c r="F410" s="315">
        <v>250000</v>
      </c>
    </row>
    <row r="411" spans="1:6" ht="25.5">
      <c r="A411" s="313" t="s">
        <v>1612</v>
      </c>
      <c r="B411" s="314" t="s">
        <v>1732</v>
      </c>
      <c r="C411" s="314" t="s">
        <v>1189</v>
      </c>
      <c r="D411" s="314" t="s">
        <v>1613</v>
      </c>
      <c r="E411" s="315">
        <v>250000</v>
      </c>
      <c r="F411" s="315">
        <v>250000</v>
      </c>
    </row>
    <row r="412" spans="1:6" ht="25.5">
      <c r="A412" s="313" t="s">
        <v>1672</v>
      </c>
      <c r="B412" s="314" t="s">
        <v>1673</v>
      </c>
      <c r="C412" s="314" t="s">
        <v>1166</v>
      </c>
      <c r="D412" s="314" t="s">
        <v>1166</v>
      </c>
      <c r="E412" s="315">
        <v>876400</v>
      </c>
      <c r="F412" s="315">
        <v>876400</v>
      </c>
    </row>
    <row r="413" spans="1:6" ht="102">
      <c r="A413" s="313" t="s">
        <v>1674</v>
      </c>
      <c r="B413" s="314" t="s">
        <v>1675</v>
      </c>
      <c r="C413" s="314" t="s">
        <v>1166</v>
      </c>
      <c r="D413" s="314" t="s">
        <v>1166</v>
      </c>
      <c r="E413" s="315">
        <v>876400</v>
      </c>
      <c r="F413" s="315">
        <v>876400</v>
      </c>
    </row>
    <row r="414" spans="1:6" ht="76.5">
      <c r="A414" s="313" t="s">
        <v>1305</v>
      </c>
      <c r="B414" s="314" t="s">
        <v>1675</v>
      </c>
      <c r="C414" s="314" t="s">
        <v>271</v>
      </c>
      <c r="D414" s="314" t="s">
        <v>1166</v>
      </c>
      <c r="E414" s="315">
        <v>98680</v>
      </c>
      <c r="F414" s="315">
        <v>98680</v>
      </c>
    </row>
    <row r="415" spans="1:6" ht="38.25">
      <c r="A415" s="313" t="s">
        <v>1195</v>
      </c>
      <c r="B415" s="314" t="s">
        <v>1675</v>
      </c>
      <c r="C415" s="314" t="s">
        <v>28</v>
      </c>
      <c r="D415" s="314" t="s">
        <v>1166</v>
      </c>
      <c r="E415" s="315">
        <v>98680</v>
      </c>
      <c r="F415" s="315">
        <v>98680</v>
      </c>
    </row>
    <row r="416" spans="1:6">
      <c r="A416" s="313" t="s">
        <v>1610</v>
      </c>
      <c r="B416" s="314" t="s">
        <v>1675</v>
      </c>
      <c r="C416" s="314" t="s">
        <v>28</v>
      </c>
      <c r="D416" s="314" t="s">
        <v>1611</v>
      </c>
      <c r="E416" s="315">
        <v>98680</v>
      </c>
      <c r="F416" s="315">
        <v>98680</v>
      </c>
    </row>
    <row r="417" spans="1:6" ht="25.5">
      <c r="A417" s="313" t="s">
        <v>1670</v>
      </c>
      <c r="B417" s="314" t="s">
        <v>1675</v>
      </c>
      <c r="C417" s="314" t="s">
        <v>28</v>
      </c>
      <c r="D417" s="314" t="s">
        <v>1671</v>
      </c>
      <c r="E417" s="315">
        <v>98680</v>
      </c>
      <c r="F417" s="315">
        <v>98680</v>
      </c>
    </row>
    <row r="418" spans="1:6" ht="38.25">
      <c r="A418" s="313" t="s">
        <v>1306</v>
      </c>
      <c r="B418" s="314" t="s">
        <v>1675</v>
      </c>
      <c r="C418" s="314" t="s">
        <v>1307</v>
      </c>
      <c r="D418" s="314" t="s">
        <v>1166</v>
      </c>
      <c r="E418" s="315">
        <v>777720</v>
      </c>
      <c r="F418" s="315">
        <v>777720</v>
      </c>
    </row>
    <row r="419" spans="1:6" ht="38.25">
      <c r="A419" s="313" t="s">
        <v>1188</v>
      </c>
      <c r="B419" s="314" t="s">
        <v>1675</v>
      </c>
      <c r="C419" s="314" t="s">
        <v>1189</v>
      </c>
      <c r="D419" s="314" t="s">
        <v>1166</v>
      </c>
      <c r="E419" s="315">
        <v>777720</v>
      </c>
      <c r="F419" s="315">
        <v>777720</v>
      </c>
    </row>
    <row r="420" spans="1:6">
      <c r="A420" s="313" t="s">
        <v>1610</v>
      </c>
      <c r="B420" s="314" t="s">
        <v>1675</v>
      </c>
      <c r="C420" s="314" t="s">
        <v>1189</v>
      </c>
      <c r="D420" s="314" t="s">
        <v>1611</v>
      </c>
      <c r="E420" s="315">
        <v>777720</v>
      </c>
      <c r="F420" s="315">
        <v>777720</v>
      </c>
    </row>
    <row r="421" spans="1:6" ht="25.5">
      <c r="A421" s="313" t="s">
        <v>1670</v>
      </c>
      <c r="B421" s="314" t="s">
        <v>1675</v>
      </c>
      <c r="C421" s="314" t="s">
        <v>1189</v>
      </c>
      <c r="D421" s="314" t="s">
        <v>1671</v>
      </c>
      <c r="E421" s="315">
        <v>777720</v>
      </c>
      <c r="F421" s="315">
        <v>777720</v>
      </c>
    </row>
    <row r="422" spans="1:6" ht="63.75">
      <c r="A422" s="313" t="s">
        <v>449</v>
      </c>
      <c r="B422" s="314" t="s">
        <v>970</v>
      </c>
      <c r="C422" s="314" t="s">
        <v>1166</v>
      </c>
      <c r="D422" s="314" t="s">
        <v>1166</v>
      </c>
      <c r="E422" s="315">
        <v>259789884</v>
      </c>
      <c r="F422" s="315">
        <v>259789884</v>
      </c>
    </row>
    <row r="423" spans="1:6" ht="51">
      <c r="A423" s="313" t="s">
        <v>588</v>
      </c>
      <c r="B423" s="314" t="s">
        <v>971</v>
      </c>
      <c r="C423" s="314" t="s">
        <v>1166</v>
      </c>
      <c r="D423" s="314" t="s">
        <v>1166</v>
      </c>
      <c r="E423" s="315">
        <v>248234382</v>
      </c>
      <c r="F423" s="315">
        <v>248234382</v>
      </c>
    </row>
    <row r="424" spans="1:6" ht="140.25">
      <c r="A424" s="313" t="s">
        <v>1154</v>
      </c>
      <c r="B424" s="314" t="s">
        <v>676</v>
      </c>
      <c r="C424" s="314" t="s">
        <v>1166</v>
      </c>
      <c r="D424" s="314" t="s">
        <v>1166</v>
      </c>
      <c r="E424" s="315">
        <v>220742600</v>
      </c>
      <c r="F424" s="315">
        <v>220742600</v>
      </c>
    </row>
    <row r="425" spans="1:6">
      <c r="A425" s="313" t="s">
        <v>1308</v>
      </c>
      <c r="B425" s="314" t="s">
        <v>676</v>
      </c>
      <c r="C425" s="314" t="s">
        <v>1309</v>
      </c>
      <c r="D425" s="314" t="s">
        <v>1166</v>
      </c>
      <c r="E425" s="315">
        <v>220742600</v>
      </c>
      <c r="F425" s="315">
        <v>220742600</v>
      </c>
    </row>
    <row r="426" spans="1:6" ht="63.75">
      <c r="A426" s="313" t="s">
        <v>1198</v>
      </c>
      <c r="B426" s="314" t="s">
        <v>676</v>
      </c>
      <c r="C426" s="314" t="s">
        <v>351</v>
      </c>
      <c r="D426" s="314" t="s">
        <v>1166</v>
      </c>
      <c r="E426" s="315">
        <v>220742600</v>
      </c>
      <c r="F426" s="315">
        <v>220742600</v>
      </c>
    </row>
    <row r="427" spans="1:6">
      <c r="A427" s="313" t="s">
        <v>182</v>
      </c>
      <c r="B427" s="314" t="s">
        <v>676</v>
      </c>
      <c r="C427" s="314" t="s">
        <v>351</v>
      </c>
      <c r="D427" s="314" t="s">
        <v>1132</v>
      </c>
      <c r="E427" s="315">
        <v>220742600</v>
      </c>
      <c r="F427" s="315">
        <v>220742600</v>
      </c>
    </row>
    <row r="428" spans="1:6">
      <c r="A428" s="313" t="s">
        <v>2105</v>
      </c>
      <c r="B428" s="314" t="s">
        <v>676</v>
      </c>
      <c r="C428" s="314" t="s">
        <v>351</v>
      </c>
      <c r="D428" s="314" t="s">
        <v>2111</v>
      </c>
      <c r="E428" s="315">
        <v>220742600</v>
      </c>
      <c r="F428" s="315">
        <v>220742600</v>
      </c>
    </row>
    <row r="429" spans="1:6" ht="216.75">
      <c r="A429" s="313" t="s">
        <v>1329</v>
      </c>
      <c r="B429" s="314" t="s">
        <v>675</v>
      </c>
      <c r="C429" s="314" t="s">
        <v>1166</v>
      </c>
      <c r="D429" s="314" t="s">
        <v>1166</v>
      </c>
      <c r="E429" s="315">
        <v>19217700</v>
      </c>
      <c r="F429" s="315">
        <v>19217700</v>
      </c>
    </row>
    <row r="430" spans="1:6">
      <c r="A430" s="313" t="s">
        <v>1308</v>
      </c>
      <c r="B430" s="314" t="s">
        <v>675</v>
      </c>
      <c r="C430" s="314" t="s">
        <v>1309</v>
      </c>
      <c r="D430" s="314" t="s">
        <v>1166</v>
      </c>
      <c r="E430" s="315">
        <v>19217700</v>
      </c>
      <c r="F430" s="315">
        <v>19217700</v>
      </c>
    </row>
    <row r="431" spans="1:6" ht="63.75">
      <c r="A431" s="313" t="s">
        <v>1198</v>
      </c>
      <c r="B431" s="314" t="s">
        <v>675</v>
      </c>
      <c r="C431" s="314" t="s">
        <v>351</v>
      </c>
      <c r="D431" s="314" t="s">
        <v>1166</v>
      </c>
      <c r="E431" s="315">
        <v>19217700</v>
      </c>
      <c r="F431" s="315">
        <v>19217700</v>
      </c>
    </row>
    <row r="432" spans="1:6">
      <c r="A432" s="313" t="s">
        <v>182</v>
      </c>
      <c r="B432" s="314" t="s">
        <v>675</v>
      </c>
      <c r="C432" s="314" t="s">
        <v>351</v>
      </c>
      <c r="D432" s="314" t="s">
        <v>1132</v>
      </c>
      <c r="E432" s="315">
        <v>19217700</v>
      </c>
      <c r="F432" s="315">
        <v>19217700</v>
      </c>
    </row>
    <row r="433" spans="1:6">
      <c r="A433" s="313" t="s">
        <v>2105</v>
      </c>
      <c r="B433" s="314" t="s">
        <v>675</v>
      </c>
      <c r="C433" s="314" t="s">
        <v>351</v>
      </c>
      <c r="D433" s="314" t="s">
        <v>2111</v>
      </c>
      <c r="E433" s="315">
        <v>19217700</v>
      </c>
      <c r="F433" s="315">
        <v>19217700</v>
      </c>
    </row>
    <row r="434" spans="1:6" ht="178.5">
      <c r="A434" s="313" t="s">
        <v>1967</v>
      </c>
      <c r="B434" s="314" t="s">
        <v>1968</v>
      </c>
      <c r="C434" s="314" t="s">
        <v>1166</v>
      </c>
      <c r="D434" s="314" t="s">
        <v>1166</v>
      </c>
      <c r="E434" s="315">
        <v>5749000</v>
      </c>
      <c r="F434" s="315">
        <v>5749000</v>
      </c>
    </row>
    <row r="435" spans="1:6">
      <c r="A435" s="313" t="s">
        <v>1308</v>
      </c>
      <c r="B435" s="314" t="s">
        <v>1968</v>
      </c>
      <c r="C435" s="314" t="s">
        <v>1309</v>
      </c>
      <c r="D435" s="314" t="s">
        <v>1166</v>
      </c>
      <c r="E435" s="315">
        <v>5749000</v>
      </c>
      <c r="F435" s="315">
        <v>5749000</v>
      </c>
    </row>
    <row r="436" spans="1:6" ht="63.75">
      <c r="A436" s="313" t="s">
        <v>1198</v>
      </c>
      <c r="B436" s="314" t="s">
        <v>1968</v>
      </c>
      <c r="C436" s="314" t="s">
        <v>351</v>
      </c>
      <c r="D436" s="314" t="s">
        <v>1166</v>
      </c>
      <c r="E436" s="315">
        <v>5749000</v>
      </c>
      <c r="F436" s="315">
        <v>5749000</v>
      </c>
    </row>
    <row r="437" spans="1:6" ht="25.5">
      <c r="A437" s="313" t="s">
        <v>237</v>
      </c>
      <c r="B437" s="314" t="s">
        <v>1968</v>
      </c>
      <c r="C437" s="314" t="s">
        <v>351</v>
      </c>
      <c r="D437" s="314" t="s">
        <v>1133</v>
      </c>
      <c r="E437" s="315">
        <v>5749000</v>
      </c>
      <c r="F437" s="315">
        <v>5749000</v>
      </c>
    </row>
    <row r="438" spans="1:6">
      <c r="A438" s="313" t="s">
        <v>145</v>
      </c>
      <c r="B438" s="314" t="s">
        <v>1968</v>
      </c>
      <c r="C438" s="314" t="s">
        <v>351</v>
      </c>
      <c r="D438" s="314" t="s">
        <v>361</v>
      </c>
      <c r="E438" s="315">
        <v>5749000</v>
      </c>
      <c r="F438" s="315">
        <v>5749000</v>
      </c>
    </row>
    <row r="439" spans="1:6" ht="216.75">
      <c r="A439" s="313" t="s">
        <v>1973</v>
      </c>
      <c r="B439" s="314" t="s">
        <v>1974</v>
      </c>
      <c r="C439" s="314" t="s">
        <v>1166</v>
      </c>
      <c r="D439" s="314" t="s">
        <v>1166</v>
      </c>
      <c r="E439" s="315">
        <v>2525082</v>
      </c>
      <c r="F439" s="315">
        <v>2525082</v>
      </c>
    </row>
    <row r="440" spans="1:6">
      <c r="A440" s="313" t="s">
        <v>1308</v>
      </c>
      <c r="B440" s="314" t="s">
        <v>1974</v>
      </c>
      <c r="C440" s="314" t="s">
        <v>1309</v>
      </c>
      <c r="D440" s="314" t="s">
        <v>1166</v>
      </c>
      <c r="E440" s="315">
        <v>2525082</v>
      </c>
      <c r="F440" s="315">
        <v>2525082</v>
      </c>
    </row>
    <row r="441" spans="1:6" ht="63.75">
      <c r="A441" s="313" t="s">
        <v>1198</v>
      </c>
      <c r="B441" s="314" t="s">
        <v>1974</v>
      </c>
      <c r="C441" s="314" t="s">
        <v>351</v>
      </c>
      <c r="D441" s="314" t="s">
        <v>1166</v>
      </c>
      <c r="E441" s="315">
        <v>2525082</v>
      </c>
      <c r="F441" s="315">
        <v>2525082</v>
      </c>
    </row>
    <row r="442" spans="1:6">
      <c r="A442" s="313" t="s">
        <v>182</v>
      </c>
      <c r="B442" s="314" t="s">
        <v>1974</v>
      </c>
      <c r="C442" s="314" t="s">
        <v>351</v>
      </c>
      <c r="D442" s="314" t="s">
        <v>1132</v>
      </c>
      <c r="E442" s="315">
        <v>2525082</v>
      </c>
      <c r="F442" s="315">
        <v>2525082</v>
      </c>
    </row>
    <row r="443" spans="1:6">
      <c r="A443" s="313" t="s">
        <v>2105</v>
      </c>
      <c r="B443" s="314" t="s">
        <v>1974</v>
      </c>
      <c r="C443" s="314" t="s">
        <v>351</v>
      </c>
      <c r="D443" s="314" t="s">
        <v>2111</v>
      </c>
      <c r="E443" s="315">
        <v>2525082</v>
      </c>
      <c r="F443" s="315">
        <v>2525082</v>
      </c>
    </row>
    <row r="444" spans="1:6" ht="63.75">
      <c r="A444" s="313" t="s">
        <v>589</v>
      </c>
      <c r="B444" s="314" t="s">
        <v>972</v>
      </c>
      <c r="C444" s="314" t="s">
        <v>1166</v>
      </c>
      <c r="D444" s="314" t="s">
        <v>1166</v>
      </c>
      <c r="E444" s="315">
        <v>355502</v>
      </c>
      <c r="F444" s="315">
        <v>355502</v>
      </c>
    </row>
    <row r="445" spans="1:6" ht="127.5">
      <c r="A445" s="313" t="s">
        <v>526</v>
      </c>
      <c r="B445" s="314" t="s">
        <v>734</v>
      </c>
      <c r="C445" s="314" t="s">
        <v>1166</v>
      </c>
      <c r="D445" s="314" t="s">
        <v>1166</v>
      </c>
      <c r="E445" s="315">
        <v>355502</v>
      </c>
      <c r="F445" s="315">
        <v>355502</v>
      </c>
    </row>
    <row r="446" spans="1:6" ht="38.25">
      <c r="A446" s="313" t="s">
        <v>1306</v>
      </c>
      <c r="B446" s="314" t="s">
        <v>734</v>
      </c>
      <c r="C446" s="314" t="s">
        <v>1307</v>
      </c>
      <c r="D446" s="314" t="s">
        <v>1166</v>
      </c>
      <c r="E446" s="315">
        <v>355502</v>
      </c>
      <c r="F446" s="315">
        <v>355502</v>
      </c>
    </row>
    <row r="447" spans="1:6" ht="38.25">
      <c r="A447" s="313" t="s">
        <v>1188</v>
      </c>
      <c r="B447" s="314" t="s">
        <v>734</v>
      </c>
      <c r="C447" s="314" t="s">
        <v>1189</v>
      </c>
      <c r="D447" s="314" t="s">
        <v>1166</v>
      </c>
      <c r="E447" s="315">
        <v>355502</v>
      </c>
      <c r="F447" s="315">
        <v>355502</v>
      </c>
    </row>
    <row r="448" spans="1:6" ht="25.5">
      <c r="A448" s="313" t="s">
        <v>237</v>
      </c>
      <c r="B448" s="314" t="s">
        <v>734</v>
      </c>
      <c r="C448" s="314" t="s">
        <v>1189</v>
      </c>
      <c r="D448" s="314" t="s">
        <v>1133</v>
      </c>
      <c r="E448" s="315">
        <v>355502</v>
      </c>
      <c r="F448" s="315">
        <v>355502</v>
      </c>
    </row>
    <row r="449" spans="1:6">
      <c r="A449" s="313" t="s">
        <v>3</v>
      </c>
      <c r="B449" s="314" t="s">
        <v>734</v>
      </c>
      <c r="C449" s="314" t="s">
        <v>1189</v>
      </c>
      <c r="D449" s="314" t="s">
        <v>383</v>
      </c>
      <c r="E449" s="315">
        <v>355502</v>
      </c>
      <c r="F449" s="315">
        <v>355502</v>
      </c>
    </row>
    <row r="450" spans="1:6" ht="51">
      <c r="A450" s="313" t="s">
        <v>451</v>
      </c>
      <c r="B450" s="314" t="s">
        <v>1304</v>
      </c>
      <c r="C450" s="314" t="s">
        <v>1166</v>
      </c>
      <c r="D450" s="314" t="s">
        <v>1166</v>
      </c>
      <c r="E450" s="315">
        <v>1200000</v>
      </c>
      <c r="F450" s="315">
        <v>1200000</v>
      </c>
    </row>
    <row r="451" spans="1:6" ht="114.75">
      <c r="A451" s="313" t="s">
        <v>393</v>
      </c>
      <c r="B451" s="314" t="s">
        <v>762</v>
      </c>
      <c r="C451" s="314" t="s">
        <v>1166</v>
      </c>
      <c r="D451" s="314" t="s">
        <v>1166</v>
      </c>
      <c r="E451" s="315">
        <v>1200000</v>
      </c>
      <c r="F451" s="315">
        <v>1200000</v>
      </c>
    </row>
    <row r="452" spans="1:6" ht="38.25">
      <c r="A452" s="313" t="s">
        <v>1306</v>
      </c>
      <c r="B452" s="314" t="s">
        <v>762</v>
      </c>
      <c r="C452" s="314" t="s">
        <v>1307</v>
      </c>
      <c r="D452" s="314" t="s">
        <v>1166</v>
      </c>
      <c r="E452" s="315">
        <v>1200000</v>
      </c>
      <c r="F452" s="315">
        <v>1200000</v>
      </c>
    </row>
    <row r="453" spans="1:6" ht="38.25">
      <c r="A453" s="313" t="s">
        <v>1188</v>
      </c>
      <c r="B453" s="314" t="s">
        <v>762</v>
      </c>
      <c r="C453" s="314" t="s">
        <v>1189</v>
      </c>
      <c r="D453" s="314" t="s">
        <v>1166</v>
      </c>
      <c r="E453" s="315">
        <v>1200000</v>
      </c>
      <c r="F453" s="315">
        <v>1200000</v>
      </c>
    </row>
    <row r="454" spans="1:6">
      <c r="A454" s="313" t="s">
        <v>139</v>
      </c>
      <c r="B454" s="314" t="s">
        <v>762</v>
      </c>
      <c r="C454" s="314" t="s">
        <v>1189</v>
      </c>
      <c r="D454" s="314" t="s">
        <v>1134</v>
      </c>
      <c r="E454" s="315">
        <v>600000</v>
      </c>
      <c r="F454" s="315">
        <v>600000</v>
      </c>
    </row>
    <row r="455" spans="1:6">
      <c r="A455" s="313" t="s">
        <v>152</v>
      </c>
      <c r="B455" s="314" t="s">
        <v>762</v>
      </c>
      <c r="C455" s="314" t="s">
        <v>1189</v>
      </c>
      <c r="D455" s="314" t="s">
        <v>392</v>
      </c>
      <c r="E455" s="315">
        <v>600000</v>
      </c>
      <c r="F455" s="315">
        <v>600000</v>
      </c>
    </row>
    <row r="456" spans="1:6">
      <c r="A456" s="313" t="s">
        <v>247</v>
      </c>
      <c r="B456" s="314" t="s">
        <v>762</v>
      </c>
      <c r="C456" s="314" t="s">
        <v>1189</v>
      </c>
      <c r="D456" s="314" t="s">
        <v>1140</v>
      </c>
      <c r="E456" s="315">
        <v>600000</v>
      </c>
      <c r="F456" s="315">
        <v>600000</v>
      </c>
    </row>
    <row r="457" spans="1:6" ht="25.5">
      <c r="A457" s="313" t="s">
        <v>0</v>
      </c>
      <c r="B457" s="314" t="s">
        <v>762</v>
      </c>
      <c r="C457" s="314" t="s">
        <v>1189</v>
      </c>
      <c r="D457" s="314" t="s">
        <v>399</v>
      </c>
      <c r="E457" s="315">
        <v>600000</v>
      </c>
      <c r="F457" s="315">
        <v>600000</v>
      </c>
    </row>
    <row r="458" spans="1:6" ht="63.75">
      <c r="A458" s="313" t="s">
        <v>590</v>
      </c>
      <c r="B458" s="314" t="s">
        <v>973</v>
      </c>
      <c r="C458" s="314" t="s">
        <v>1166</v>
      </c>
      <c r="D458" s="314" t="s">
        <v>1166</v>
      </c>
      <c r="E458" s="315">
        <v>10000000</v>
      </c>
      <c r="F458" s="315">
        <v>10000000</v>
      </c>
    </row>
    <row r="459" spans="1:6" ht="127.5">
      <c r="A459" s="313" t="s">
        <v>384</v>
      </c>
      <c r="B459" s="314" t="s">
        <v>690</v>
      </c>
      <c r="C459" s="314" t="s">
        <v>1166</v>
      </c>
      <c r="D459" s="314" t="s">
        <v>1166</v>
      </c>
      <c r="E459" s="315">
        <v>10000000</v>
      </c>
      <c r="F459" s="315">
        <v>10000000</v>
      </c>
    </row>
    <row r="460" spans="1:6" ht="38.25">
      <c r="A460" s="313" t="s">
        <v>1306</v>
      </c>
      <c r="B460" s="314" t="s">
        <v>690</v>
      </c>
      <c r="C460" s="314" t="s">
        <v>1307</v>
      </c>
      <c r="D460" s="314" t="s">
        <v>1166</v>
      </c>
      <c r="E460" s="315">
        <v>10000000</v>
      </c>
      <c r="F460" s="315">
        <v>10000000</v>
      </c>
    </row>
    <row r="461" spans="1:6" ht="38.25">
      <c r="A461" s="313" t="s">
        <v>1188</v>
      </c>
      <c r="B461" s="314" t="s">
        <v>690</v>
      </c>
      <c r="C461" s="314" t="s">
        <v>1189</v>
      </c>
      <c r="D461" s="314" t="s">
        <v>1166</v>
      </c>
      <c r="E461" s="315">
        <v>10000000</v>
      </c>
      <c r="F461" s="315">
        <v>10000000</v>
      </c>
    </row>
    <row r="462" spans="1:6" ht="25.5">
      <c r="A462" s="313" t="s">
        <v>237</v>
      </c>
      <c r="B462" s="314" t="s">
        <v>690</v>
      </c>
      <c r="C462" s="314" t="s">
        <v>1189</v>
      </c>
      <c r="D462" s="314" t="s">
        <v>1133</v>
      </c>
      <c r="E462" s="315">
        <v>10000000</v>
      </c>
      <c r="F462" s="315">
        <v>10000000</v>
      </c>
    </row>
    <row r="463" spans="1:6">
      <c r="A463" s="313" t="s">
        <v>145</v>
      </c>
      <c r="B463" s="314" t="s">
        <v>690</v>
      </c>
      <c r="C463" s="314" t="s">
        <v>1189</v>
      </c>
      <c r="D463" s="314" t="s">
        <v>361</v>
      </c>
      <c r="E463" s="315">
        <v>10000000</v>
      </c>
      <c r="F463" s="315">
        <v>10000000</v>
      </c>
    </row>
    <row r="464" spans="1:6" ht="63.75">
      <c r="A464" s="313" t="s">
        <v>1692</v>
      </c>
      <c r="B464" s="314" t="s">
        <v>974</v>
      </c>
      <c r="C464" s="314" t="s">
        <v>1166</v>
      </c>
      <c r="D464" s="314" t="s">
        <v>1166</v>
      </c>
      <c r="E464" s="315">
        <v>40334062</v>
      </c>
      <c r="F464" s="315">
        <v>40334062</v>
      </c>
    </row>
    <row r="465" spans="1:6" ht="89.25">
      <c r="A465" s="313" t="s">
        <v>454</v>
      </c>
      <c r="B465" s="314" t="s">
        <v>975</v>
      </c>
      <c r="C465" s="314" t="s">
        <v>1166</v>
      </c>
      <c r="D465" s="314" t="s">
        <v>1166</v>
      </c>
      <c r="E465" s="315">
        <v>6931013</v>
      </c>
      <c r="F465" s="315">
        <v>6931013</v>
      </c>
    </row>
    <row r="466" spans="1:6" ht="165.75">
      <c r="A466" s="313" t="s">
        <v>339</v>
      </c>
      <c r="B466" s="314" t="s">
        <v>653</v>
      </c>
      <c r="C466" s="314" t="s">
        <v>1166</v>
      </c>
      <c r="D466" s="314" t="s">
        <v>1166</v>
      </c>
      <c r="E466" s="315">
        <v>6769013</v>
      </c>
      <c r="F466" s="315">
        <v>6769013</v>
      </c>
    </row>
    <row r="467" spans="1:6" ht="76.5">
      <c r="A467" s="313" t="s">
        <v>1305</v>
      </c>
      <c r="B467" s="314" t="s">
        <v>653</v>
      </c>
      <c r="C467" s="314" t="s">
        <v>271</v>
      </c>
      <c r="D467" s="314" t="s">
        <v>1166</v>
      </c>
      <c r="E467" s="315">
        <v>6769013</v>
      </c>
      <c r="F467" s="315">
        <v>6769013</v>
      </c>
    </row>
    <row r="468" spans="1:6" ht="25.5">
      <c r="A468" s="313" t="s">
        <v>1182</v>
      </c>
      <c r="B468" s="314" t="s">
        <v>653</v>
      </c>
      <c r="C468" s="314" t="s">
        <v>133</v>
      </c>
      <c r="D468" s="314" t="s">
        <v>1166</v>
      </c>
      <c r="E468" s="315">
        <v>6769013</v>
      </c>
      <c r="F468" s="315">
        <v>6769013</v>
      </c>
    </row>
    <row r="469" spans="1:6" ht="38.25">
      <c r="A469" s="313" t="s">
        <v>236</v>
      </c>
      <c r="B469" s="314" t="s">
        <v>653</v>
      </c>
      <c r="C469" s="314" t="s">
        <v>133</v>
      </c>
      <c r="D469" s="314" t="s">
        <v>1129</v>
      </c>
      <c r="E469" s="315">
        <v>6769013</v>
      </c>
      <c r="F469" s="315">
        <v>6769013</v>
      </c>
    </row>
    <row r="470" spans="1:6" ht="51">
      <c r="A470" s="313" t="s">
        <v>1663</v>
      </c>
      <c r="B470" s="314" t="s">
        <v>653</v>
      </c>
      <c r="C470" s="314" t="s">
        <v>133</v>
      </c>
      <c r="D470" s="314" t="s">
        <v>342</v>
      </c>
      <c r="E470" s="315">
        <v>6769013</v>
      </c>
      <c r="F470" s="315">
        <v>6769013</v>
      </c>
    </row>
    <row r="471" spans="1:6" ht="153">
      <c r="A471" s="313" t="s">
        <v>348</v>
      </c>
      <c r="B471" s="314" t="s">
        <v>1662</v>
      </c>
      <c r="C471" s="314" t="s">
        <v>1166</v>
      </c>
      <c r="D471" s="314" t="s">
        <v>1166</v>
      </c>
      <c r="E471" s="315">
        <v>22000</v>
      </c>
      <c r="F471" s="315">
        <v>22000</v>
      </c>
    </row>
    <row r="472" spans="1:6" ht="38.25">
      <c r="A472" s="313" t="s">
        <v>1306</v>
      </c>
      <c r="B472" s="314" t="s">
        <v>1662</v>
      </c>
      <c r="C472" s="314" t="s">
        <v>1307</v>
      </c>
      <c r="D472" s="314" t="s">
        <v>1166</v>
      </c>
      <c r="E472" s="315">
        <v>22000</v>
      </c>
      <c r="F472" s="315">
        <v>22000</v>
      </c>
    </row>
    <row r="473" spans="1:6" ht="38.25">
      <c r="A473" s="313" t="s">
        <v>1188</v>
      </c>
      <c r="B473" s="314" t="s">
        <v>1662</v>
      </c>
      <c r="C473" s="314" t="s">
        <v>1189</v>
      </c>
      <c r="D473" s="314" t="s">
        <v>1166</v>
      </c>
      <c r="E473" s="315">
        <v>22000</v>
      </c>
      <c r="F473" s="315">
        <v>22000</v>
      </c>
    </row>
    <row r="474" spans="1:6" ht="38.25">
      <c r="A474" s="313" t="s">
        <v>236</v>
      </c>
      <c r="B474" s="314" t="s">
        <v>1662</v>
      </c>
      <c r="C474" s="314" t="s">
        <v>1189</v>
      </c>
      <c r="D474" s="314" t="s">
        <v>1129</v>
      </c>
      <c r="E474" s="315">
        <v>22000</v>
      </c>
      <c r="F474" s="315">
        <v>22000</v>
      </c>
    </row>
    <row r="475" spans="1:6" ht="51">
      <c r="A475" s="313" t="s">
        <v>1663</v>
      </c>
      <c r="B475" s="314" t="s">
        <v>1662</v>
      </c>
      <c r="C475" s="314" t="s">
        <v>1189</v>
      </c>
      <c r="D475" s="314" t="s">
        <v>342</v>
      </c>
      <c r="E475" s="315">
        <v>22000</v>
      </c>
      <c r="F475" s="315">
        <v>22000</v>
      </c>
    </row>
    <row r="476" spans="1:6" ht="191.25">
      <c r="A476" s="313" t="s">
        <v>1858</v>
      </c>
      <c r="B476" s="314" t="s">
        <v>1859</v>
      </c>
      <c r="C476" s="314" t="s">
        <v>1166</v>
      </c>
      <c r="D476" s="314" t="s">
        <v>1166</v>
      </c>
      <c r="E476" s="315">
        <v>140000</v>
      </c>
      <c r="F476" s="315">
        <v>140000</v>
      </c>
    </row>
    <row r="477" spans="1:6" ht="38.25">
      <c r="A477" s="313" t="s">
        <v>1306</v>
      </c>
      <c r="B477" s="314" t="s">
        <v>1859</v>
      </c>
      <c r="C477" s="314" t="s">
        <v>1307</v>
      </c>
      <c r="D477" s="314" t="s">
        <v>1166</v>
      </c>
      <c r="E477" s="315">
        <v>140000</v>
      </c>
      <c r="F477" s="315">
        <v>140000</v>
      </c>
    </row>
    <row r="478" spans="1:6" ht="38.25">
      <c r="A478" s="313" t="s">
        <v>1188</v>
      </c>
      <c r="B478" s="314" t="s">
        <v>1859</v>
      </c>
      <c r="C478" s="314" t="s">
        <v>1189</v>
      </c>
      <c r="D478" s="314" t="s">
        <v>1166</v>
      </c>
      <c r="E478" s="315">
        <v>140000</v>
      </c>
      <c r="F478" s="315">
        <v>140000</v>
      </c>
    </row>
    <row r="479" spans="1:6" ht="38.25">
      <c r="A479" s="313" t="s">
        <v>236</v>
      </c>
      <c r="B479" s="314" t="s">
        <v>1859</v>
      </c>
      <c r="C479" s="314" t="s">
        <v>1189</v>
      </c>
      <c r="D479" s="314" t="s">
        <v>1129</v>
      </c>
      <c r="E479" s="315">
        <v>140000</v>
      </c>
      <c r="F479" s="315">
        <v>140000</v>
      </c>
    </row>
    <row r="480" spans="1:6" ht="51">
      <c r="A480" s="313" t="s">
        <v>1663</v>
      </c>
      <c r="B480" s="314" t="s">
        <v>1859</v>
      </c>
      <c r="C480" s="314" t="s">
        <v>1189</v>
      </c>
      <c r="D480" s="314" t="s">
        <v>342</v>
      </c>
      <c r="E480" s="315">
        <v>140000</v>
      </c>
      <c r="F480" s="315">
        <v>140000</v>
      </c>
    </row>
    <row r="481" spans="1:6" ht="38.25">
      <c r="A481" s="313" t="s">
        <v>456</v>
      </c>
      <c r="B481" s="314" t="s">
        <v>976</v>
      </c>
      <c r="C481" s="314" t="s">
        <v>1166</v>
      </c>
      <c r="D481" s="314" t="s">
        <v>1166</v>
      </c>
      <c r="E481" s="315">
        <v>33338049</v>
      </c>
      <c r="F481" s="315">
        <v>33338049</v>
      </c>
    </row>
    <row r="482" spans="1:6" ht="165.75">
      <c r="A482" s="313" t="s">
        <v>343</v>
      </c>
      <c r="B482" s="314" t="s">
        <v>655</v>
      </c>
      <c r="C482" s="314" t="s">
        <v>1166</v>
      </c>
      <c r="D482" s="314" t="s">
        <v>1166</v>
      </c>
      <c r="E482" s="315">
        <v>26352227</v>
      </c>
      <c r="F482" s="315">
        <v>26352227</v>
      </c>
    </row>
    <row r="483" spans="1:6" ht="76.5">
      <c r="A483" s="313" t="s">
        <v>1305</v>
      </c>
      <c r="B483" s="314" t="s">
        <v>655</v>
      </c>
      <c r="C483" s="314" t="s">
        <v>271</v>
      </c>
      <c r="D483" s="314" t="s">
        <v>1166</v>
      </c>
      <c r="E483" s="315">
        <v>24511836</v>
      </c>
      <c r="F483" s="315">
        <v>24511836</v>
      </c>
    </row>
    <row r="484" spans="1:6" ht="25.5">
      <c r="A484" s="313" t="s">
        <v>1182</v>
      </c>
      <c r="B484" s="314" t="s">
        <v>655</v>
      </c>
      <c r="C484" s="314" t="s">
        <v>133</v>
      </c>
      <c r="D484" s="314" t="s">
        <v>1166</v>
      </c>
      <c r="E484" s="315">
        <v>24511836</v>
      </c>
      <c r="F484" s="315">
        <v>24511836</v>
      </c>
    </row>
    <row r="485" spans="1:6" ht="38.25">
      <c r="A485" s="313" t="s">
        <v>236</v>
      </c>
      <c r="B485" s="314" t="s">
        <v>655</v>
      </c>
      <c r="C485" s="314" t="s">
        <v>133</v>
      </c>
      <c r="D485" s="314" t="s">
        <v>1129</v>
      </c>
      <c r="E485" s="315">
        <v>24511836</v>
      </c>
      <c r="F485" s="315">
        <v>24511836</v>
      </c>
    </row>
    <row r="486" spans="1:6" ht="51">
      <c r="A486" s="313" t="s">
        <v>1663</v>
      </c>
      <c r="B486" s="314" t="s">
        <v>655</v>
      </c>
      <c r="C486" s="314" t="s">
        <v>133</v>
      </c>
      <c r="D486" s="314" t="s">
        <v>342</v>
      </c>
      <c r="E486" s="315">
        <v>24511836</v>
      </c>
      <c r="F486" s="315">
        <v>24511836</v>
      </c>
    </row>
    <row r="487" spans="1:6" ht="38.25">
      <c r="A487" s="313" t="s">
        <v>1306</v>
      </c>
      <c r="B487" s="314" t="s">
        <v>655</v>
      </c>
      <c r="C487" s="314" t="s">
        <v>1307</v>
      </c>
      <c r="D487" s="314" t="s">
        <v>1166</v>
      </c>
      <c r="E487" s="315">
        <v>1840391</v>
      </c>
      <c r="F487" s="315">
        <v>1840391</v>
      </c>
    </row>
    <row r="488" spans="1:6" ht="38.25">
      <c r="A488" s="313" t="s">
        <v>1188</v>
      </c>
      <c r="B488" s="314" t="s">
        <v>655</v>
      </c>
      <c r="C488" s="314" t="s">
        <v>1189</v>
      </c>
      <c r="D488" s="314" t="s">
        <v>1166</v>
      </c>
      <c r="E488" s="315">
        <v>1840391</v>
      </c>
      <c r="F488" s="315">
        <v>1840391</v>
      </c>
    </row>
    <row r="489" spans="1:6" ht="38.25">
      <c r="A489" s="313" t="s">
        <v>236</v>
      </c>
      <c r="B489" s="314" t="s">
        <v>655</v>
      </c>
      <c r="C489" s="314" t="s">
        <v>1189</v>
      </c>
      <c r="D489" s="314" t="s">
        <v>1129</v>
      </c>
      <c r="E489" s="315">
        <v>1840391</v>
      </c>
      <c r="F489" s="315">
        <v>1840391</v>
      </c>
    </row>
    <row r="490" spans="1:6" ht="51">
      <c r="A490" s="313" t="s">
        <v>1663</v>
      </c>
      <c r="B490" s="314" t="s">
        <v>655</v>
      </c>
      <c r="C490" s="314" t="s">
        <v>1189</v>
      </c>
      <c r="D490" s="314" t="s">
        <v>342</v>
      </c>
      <c r="E490" s="315">
        <v>1840391</v>
      </c>
      <c r="F490" s="315">
        <v>1840391</v>
      </c>
    </row>
    <row r="491" spans="1:6" ht="165.75">
      <c r="A491" s="313" t="s">
        <v>1344</v>
      </c>
      <c r="B491" s="314" t="s">
        <v>1345</v>
      </c>
      <c r="C491" s="314" t="s">
        <v>1166</v>
      </c>
      <c r="D491" s="314" t="s">
        <v>1166</v>
      </c>
      <c r="E491" s="315">
        <v>2900000</v>
      </c>
      <c r="F491" s="315">
        <v>2900000</v>
      </c>
    </row>
    <row r="492" spans="1:6" ht="76.5">
      <c r="A492" s="313" t="s">
        <v>1305</v>
      </c>
      <c r="B492" s="314" t="s">
        <v>1345</v>
      </c>
      <c r="C492" s="314" t="s">
        <v>271</v>
      </c>
      <c r="D492" s="314" t="s">
        <v>1166</v>
      </c>
      <c r="E492" s="315">
        <v>2900000</v>
      </c>
      <c r="F492" s="315">
        <v>2900000</v>
      </c>
    </row>
    <row r="493" spans="1:6" ht="25.5">
      <c r="A493" s="313" t="s">
        <v>1182</v>
      </c>
      <c r="B493" s="314" t="s">
        <v>1345</v>
      </c>
      <c r="C493" s="314" t="s">
        <v>133</v>
      </c>
      <c r="D493" s="314" t="s">
        <v>1166</v>
      </c>
      <c r="E493" s="315">
        <v>2900000</v>
      </c>
      <c r="F493" s="315">
        <v>2900000</v>
      </c>
    </row>
    <row r="494" spans="1:6" ht="38.25">
      <c r="A494" s="313" t="s">
        <v>236</v>
      </c>
      <c r="B494" s="314" t="s">
        <v>1345</v>
      </c>
      <c r="C494" s="314" t="s">
        <v>133</v>
      </c>
      <c r="D494" s="314" t="s">
        <v>1129</v>
      </c>
      <c r="E494" s="315">
        <v>2900000</v>
      </c>
      <c r="F494" s="315">
        <v>2900000</v>
      </c>
    </row>
    <row r="495" spans="1:6" ht="51">
      <c r="A495" s="313" t="s">
        <v>1663</v>
      </c>
      <c r="B495" s="314" t="s">
        <v>1345</v>
      </c>
      <c r="C495" s="314" t="s">
        <v>133</v>
      </c>
      <c r="D495" s="314" t="s">
        <v>342</v>
      </c>
      <c r="E495" s="315">
        <v>2900000</v>
      </c>
      <c r="F495" s="315">
        <v>2900000</v>
      </c>
    </row>
    <row r="496" spans="1:6" ht="153">
      <c r="A496" s="313" t="s">
        <v>1346</v>
      </c>
      <c r="B496" s="314" t="s">
        <v>1347</v>
      </c>
      <c r="C496" s="314" t="s">
        <v>1166</v>
      </c>
      <c r="D496" s="314" t="s">
        <v>1166</v>
      </c>
      <c r="E496" s="315">
        <v>200000</v>
      </c>
      <c r="F496" s="315">
        <v>200000</v>
      </c>
    </row>
    <row r="497" spans="1:6" ht="76.5">
      <c r="A497" s="313" t="s">
        <v>1305</v>
      </c>
      <c r="B497" s="314" t="s">
        <v>1347</v>
      </c>
      <c r="C497" s="314" t="s">
        <v>271</v>
      </c>
      <c r="D497" s="314" t="s">
        <v>1166</v>
      </c>
      <c r="E497" s="315">
        <v>200000</v>
      </c>
      <c r="F497" s="315">
        <v>200000</v>
      </c>
    </row>
    <row r="498" spans="1:6" ht="25.5">
      <c r="A498" s="313" t="s">
        <v>1182</v>
      </c>
      <c r="B498" s="314" t="s">
        <v>1347</v>
      </c>
      <c r="C498" s="314" t="s">
        <v>133</v>
      </c>
      <c r="D498" s="314" t="s">
        <v>1166</v>
      </c>
      <c r="E498" s="315">
        <v>200000</v>
      </c>
      <c r="F498" s="315">
        <v>200000</v>
      </c>
    </row>
    <row r="499" spans="1:6" ht="38.25">
      <c r="A499" s="313" t="s">
        <v>236</v>
      </c>
      <c r="B499" s="314" t="s">
        <v>1347</v>
      </c>
      <c r="C499" s="314" t="s">
        <v>133</v>
      </c>
      <c r="D499" s="314" t="s">
        <v>1129</v>
      </c>
      <c r="E499" s="315">
        <v>200000</v>
      </c>
      <c r="F499" s="315">
        <v>200000</v>
      </c>
    </row>
    <row r="500" spans="1:6" ht="51">
      <c r="A500" s="313" t="s">
        <v>1663</v>
      </c>
      <c r="B500" s="314" t="s">
        <v>1347</v>
      </c>
      <c r="C500" s="314" t="s">
        <v>133</v>
      </c>
      <c r="D500" s="314" t="s">
        <v>342</v>
      </c>
      <c r="E500" s="315">
        <v>200000</v>
      </c>
      <c r="F500" s="315">
        <v>200000</v>
      </c>
    </row>
    <row r="501" spans="1:6" ht="178.5">
      <c r="A501" s="313" t="s">
        <v>1690</v>
      </c>
      <c r="B501" s="314" t="s">
        <v>657</v>
      </c>
      <c r="C501" s="314" t="s">
        <v>1166</v>
      </c>
      <c r="D501" s="314" t="s">
        <v>1166</v>
      </c>
      <c r="E501" s="315">
        <v>2779867</v>
      </c>
      <c r="F501" s="315">
        <v>2779867</v>
      </c>
    </row>
    <row r="502" spans="1:6" ht="38.25">
      <c r="A502" s="313" t="s">
        <v>1306</v>
      </c>
      <c r="B502" s="314" t="s">
        <v>657</v>
      </c>
      <c r="C502" s="314" t="s">
        <v>1307</v>
      </c>
      <c r="D502" s="314" t="s">
        <v>1166</v>
      </c>
      <c r="E502" s="315">
        <v>2779867</v>
      </c>
      <c r="F502" s="315">
        <v>2779867</v>
      </c>
    </row>
    <row r="503" spans="1:6" ht="38.25">
      <c r="A503" s="313" t="s">
        <v>1188</v>
      </c>
      <c r="B503" s="314" t="s">
        <v>657</v>
      </c>
      <c r="C503" s="314" t="s">
        <v>1189</v>
      </c>
      <c r="D503" s="314" t="s">
        <v>1166</v>
      </c>
      <c r="E503" s="315">
        <v>2779867</v>
      </c>
      <c r="F503" s="315">
        <v>2779867</v>
      </c>
    </row>
    <row r="504" spans="1:6" ht="38.25">
      <c r="A504" s="313" t="s">
        <v>236</v>
      </c>
      <c r="B504" s="314" t="s">
        <v>657</v>
      </c>
      <c r="C504" s="314" t="s">
        <v>1189</v>
      </c>
      <c r="D504" s="314" t="s">
        <v>1129</v>
      </c>
      <c r="E504" s="315">
        <v>2779867</v>
      </c>
      <c r="F504" s="315">
        <v>2779867</v>
      </c>
    </row>
    <row r="505" spans="1:6" ht="51">
      <c r="A505" s="313" t="s">
        <v>1663</v>
      </c>
      <c r="B505" s="314" t="s">
        <v>657</v>
      </c>
      <c r="C505" s="314" t="s">
        <v>1189</v>
      </c>
      <c r="D505" s="314" t="s">
        <v>342</v>
      </c>
      <c r="E505" s="315">
        <v>2779867</v>
      </c>
      <c r="F505" s="315">
        <v>2779867</v>
      </c>
    </row>
    <row r="506" spans="1:6" ht="191.25">
      <c r="A506" s="313" t="s">
        <v>1753</v>
      </c>
      <c r="B506" s="314" t="s">
        <v>1754</v>
      </c>
      <c r="C506" s="314" t="s">
        <v>1166</v>
      </c>
      <c r="D506" s="314" t="s">
        <v>1166</v>
      </c>
      <c r="E506" s="315">
        <v>45595</v>
      </c>
      <c r="F506" s="315">
        <v>45595</v>
      </c>
    </row>
    <row r="507" spans="1:6" ht="38.25">
      <c r="A507" s="313" t="s">
        <v>1306</v>
      </c>
      <c r="B507" s="314" t="s">
        <v>1754</v>
      </c>
      <c r="C507" s="314" t="s">
        <v>1307</v>
      </c>
      <c r="D507" s="314" t="s">
        <v>1166</v>
      </c>
      <c r="E507" s="315">
        <v>45595</v>
      </c>
      <c r="F507" s="315">
        <v>45595</v>
      </c>
    </row>
    <row r="508" spans="1:6" ht="38.25">
      <c r="A508" s="313" t="s">
        <v>1188</v>
      </c>
      <c r="B508" s="314" t="s">
        <v>1754</v>
      </c>
      <c r="C508" s="314" t="s">
        <v>1189</v>
      </c>
      <c r="D508" s="314" t="s">
        <v>1166</v>
      </c>
      <c r="E508" s="315">
        <v>45595</v>
      </c>
      <c r="F508" s="315">
        <v>45595</v>
      </c>
    </row>
    <row r="509" spans="1:6" ht="38.25">
      <c r="A509" s="313" t="s">
        <v>236</v>
      </c>
      <c r="B509" s="314" t="s">
        <v>1754</v>
      </c>
      <c r="C509" s="314" t="s">
        <v>1189</v>
      </c>
      <c r="D509" s="314" t="s">
        <v>1129</v>
      </c>
      <c r="E509" s="315">
        <v>45595</v>
      </c>
      <c r="F509" s="315">
        <v>45595</v>
      </c>
    </row>
    <row r="510" spans="1:6" ht="51">
      <c r="A510" s="313" t="s">
        <v>1663</v>
      </c>
      <c r="B510" s="314" t="s">
        <v>1754</v>
      </c>
      <c r="C510" s="314" t="s">
        <v>1189</v>
      </c>
      <c r="D510" s="314" t="s">
        <v>342</v>
      </c>
      <c r="E510" s="315">
        <v>45595</v>
      </c>
      <c r="F510" s="315">
        <v>45595</v>
      </c>
    </row>
    <row r="511" spans="1:6" ht="114.75">
      <c r="A511" s="313" t="s">
        <v>1755</v>
      </c>
      <c r="B511" s="314" t="s">
        <v>1756</v>
      </c>
      <c r="C511" s="314" t="s">
        <v>1166</v>
      </c>
      <c r="D511" s="314" t="s">
        <v>1166</v>
      </c>
      <c r="E511" s="315">
        <v>116467</v>
      </c>
      <c r="F511" s="315">
        <v>116467</v>
      </c>
    </row>
    <row r="512" spans="1:6" ht="38.25">
      <c r="A512" s="313" t="s">
        <v>1306</v>
      </c>
      <c r="B512" s="314" t="s">
        <v>1756</v>
      </c>
      <c r="C512" s="314" t="s">
        <v>1307</v>
      </c>
      <c r="D512" s="314" t="s">
        <v>1166</v>
      </c>
      <c r="E512" s="315">
        <v>116467</v>
      </c>
      <c r="F512" s="315">
        <v>116467</v>
      </c>
    </row>
    <row r="513" spans="1:6" ht="38.25">
      <c r="A513" s="313" t="s">
        <v>1188</v>
      </c>
      <c r="B513" s="314" t="s">
        <v>1756</v>
      </c>
      <c r="C513" s="314" t="s">
        <v>1189</v>
      </c>
      <c r="D513" s="314" t="s">
        <v>1166</v>
      </c>
      <c r="E513" s="315">
        <v>116467</v>
      </c>
      <c r="F513" s="315">
        <v>116467</v>
      </c>
    </row>
    <row r="514" spans="1:6" ht="38.25">
      <c r="A514" s="313" t="s">
        <v>236</v>
      </c>
      <c r="B514" s="314" t="s">
        <v>1756</v>
      </c>
      <c r="C514" s="314" t="s">
        <v>1189</v>
      </c>
      <c r="D514" s="314" t="s">
        <v>1129</v>
      </c>
      <c r="E514" s="315">
        <v>116467</v>
      </c>
      <c r="F514" s="315">
        <v>116467</v>
      </c>
    </row>
    <row r="515" spans="1:6" ht="51">
      <c r="A515" s="313" t="s">
        <v>1663</v>
      </c>
      <c r="B515" s="314" t="s">
        <v>1756</v>
      </c>
      <c r="C515" s="314" t="s">
        <v>1189</v>
      </c>
      <c r="D515" s="314" t="s">
        <v>342</v>
      </c>
      <c r="E515" s="315">
        <v>116467</v>
      </c>
      <c r="F515" s="315">
        <v>116467</v>
      </c>
    </row>
    <row r="516" spans="1:6" ht="165.75">
      <c r="A516" s="313" t="s">
        <v>1348</v>
      </c>
      <c r="B516" s="314" t="s">
        <v>1349</v>
      </c>
      <c r="C516" s="314" t="s">
        <v>1166</v>
      </c>
      <c r="D516" s="314" t="s">
        <v>1166</v>
      </c>
      <c r="E516" s="315">
        <v>679803</v>
      </c>
      <c r="F516" s="315">
        <v>679803</v>
      </c>
    </row>
    <row r="517" spans="1:6" ht="38.25">
      <c r="A517" s="313" t="s">
        <v>1306</v>
      </c>
      <c r="B517" s="314" t="s">
        <v>1349</v>
      </c>
      <c r="C517" s="314" t="s">
        <v>1307</v>
      </c>
      <c r="D517" s="314" t="s">
        <v>1166</v>
      </c>
      <c r="E517" s="315">
        <v>679803</v>
      </c>
      <c r="F517" s="315">
        <v>679803</v>
      </c>
    </row>
    <row r="518" spans="1:6" ht="38.25">
      <c r="A518" s="313" t="s">
        <v>1188</v>
      </c>
      <c r="B518" s="314" t="s">
        <v>1349</v>
      </c>
      <c r="C518" s="314" t="s">
        <v>1189</v>
      </c>
      <c r="D518" s="314" t="s">
        <v>1166</v>
      </c>
      <c r="E518" s="315">
        <v>679803</v>
      </c>
      <c r="F518" s="315">
        <v>679803</v>
      </c>
    </row>
    <row r="519" spans="1:6" ht="38.25">
      <c r="A519" s="313" t="s">
        <v>236</v>
      </c>
      <c r="B519" s="314" t="s">
        <v>1349</v>
      </c>
      <c r="C519" s="314" t="s">
        <v>1189</v>
      </c>
      <c r="D519" s="314" t="s">
        <v>1129</v>
      </c>
      <c r="E519" s="315">
        <v>679803</v>
      </c>
      <c r="F519" s="315">
        <v>679803</v>
      </c>
    </row>
    <row r="520" spans="1:6" ht="51">
      <c r="A520" s="313" t="s">
        <v>1663</v>
      </c>
      <c r="B520" s="314" t="s">
        <v>1349</v>
      </c>
      <c r="C520" s="314" t="s">
        <v>1189</v>
      </c>
      <c r="D520" s="314" t="s">
        <v>342</v>
      </c>
      <c r="E520" s="315">
        <v>679803</v>
      </c>
      <c r="F520" s="315">
        <v>679803</v>
      </c>
    </row>
    <row r="521" spans="1:6" ht="127.5">
      <c r="A521" s="313" t="s">
        <v>346</v>
      </c>
      <c r="B521" s="314" t="s">
        <v>658</v>
      </c>
      <c r="C521" s="314" t="s">
        <v>1166</v>
      </c>
      <c r="D521" s="314" t="s">
        <v>1166</v>
      </c>
      <c r="E521" s="315">
        <v>158100</v>
      </c>
      <c r="F521" s="315">
        <v>158100</v>
      </c>
    </row>
    <row r="522" spans="1:6" ht="38.25">
      <c r="A522" s="313" t="s">
        <v>1306</v>
      </c>
      <c r="B522" s="314" t="s">
        <v>658</v>
      </c>
      <c r="C522" s="314" t="s">
        <v>1307</v>
      </c>
      <c r="D522" s="314" t="s">
        <v>1166</v>
      </c>
      <c r="E522" s="315">
        <v>158100</v>
      </c>
      <c r="F522" s="315">
        <v>158100</v>
      </c>
    </row>
    <row r="523" spans="1:6" ht="38.25">
      <c r="A523" s="313" t="s">
        <v>1188</v>
      </c>
      <c r="B523" s="314" t="s">
        <v>658</v>
      </c>
      <c r="C523" s="314" t="s">
        <v>1189</v>
      </c>
      <c r="D523" s="314" t="s">
        <v>1166</v>
      </c>
      <c r="E523" s="315">
        <v>158100</v>
      </c>
      <c r="F523" s="315">
        <v>158100</v>
      </c>
    </row>
    <row r="524" spans="1:6" ht="38.25">
      <c r="A524" s="313" t="s">
        <v>236</v>
      </c>
      <c r="B524" s="314" t="s">
        <v>658</v>
      </c>
      <c r="C524" s="314" t="s">
        <v>1189</v>
      </c>
      <c r="D524" s="314" t="s">
        <v>1129</v>
      </c>
      <c r="E524" s="315">
        <v>158100</v>
      </c>
      <c r="F524" s="315">
        <v>158100</v>
      </c>
    </row>
    <row r="525" spans="1:6" ht="51">
      <c r="A525" s="313" t="s">
        <v>1663</v>
      </c>
      <c r="B525" s="314" t="s">
        <v>658</v>
      </c>
      <c r="C525" s="314" t="s">
        <v>1189</v>
      </c>
      <c r="D525" s="314" t="s">
        <v>342</v>
      </c>
      <c r="E525" s="315">
        <v>158100</v>
      </c>
      <c r="F525" s="315">
        <v>158100</v>
      </c>
    </row>
    <row r="526" spans="1:6" ht="127.5">
      <c r="A526" s="313" t="s">
        <v>347</v>
      </c>
      <c r="B526" s="314" t="s">
        <v>659</v>
      </c>
      <c r="C526" s="314" t="s">
        <v>1166</v>
      </c>
      <c r="D526" s="314" t="s">
        <v>1166</v>
      </c>
      <c r="E526" s="315">
        <v>31711</v>
      </c>
      <c r="F526" s="315">
        <v>31711</v>
      </c>
    </row>
    <row r="527" spans="1:6" ht="38.25">
      <c r="A527" s="313" t="s">
        <v>1306</v>
      </c>
      <c r="B527" s="314" t="s">
        <v>659</v>
      </c>
      <c r="C527" s="314" t="s">
        <v>1307</v>
      </c>
      <c r="D527" s="314" t="s">
        <v>1166</v>
      </c>
      <c r="E527" s="315">
        <v>31711</v>
      </c>
      <c r="F527" s="315">
        <v>31711</v>
      </c>
    </row>
    <row r="528" spans="1:6" ht="38.25">
      <c r="A528" s="313" t="s">
        <v>1188</v>
      </c>
      <c r="B528" s="314" t="s">
        <v>659</v>
      </c>
      <c r="C528" s="314" t="s">
        <v>1189</v>
      </c>
      <c r="D528" s="314" t="s">
        <v>1166</v>
      </c>
      <c r="E528" s="315">
        <v>31711</v>
      </c>
      <c r="F528" s="315">
        <v>31711</v>
      </c>
    </row>
    <row r="529" spans="1:6" ht="38.25">
      <c r="A529" s="313" t="s">
        <v>236</v>
      </c>
      <c r="B529" s="314" t="s">
        <v>659</v>
      </c>
      <c r="C529" s="314" t="s">
        <v>1189</v>
      </c>
      <c r="D529" s="314" t="s">
        <v>1129</v>
      </c>
      <c r="E529" s="315">
        <v>31711</v>
      </c>
      <c r="F529" s="315">
        <v>31711</v>
      </c>
    </row>
    <row r="530" spans="1:6" ht="51">
      <c r="A530" s="313" t="s">
        <v>1663</v>
      </c>
      <c r="B530" s="314" t="s">
        <v>659</v>
      </c>
      <c r="C530" s="314" t="s">
        <v>1189</v>
      </c>
      <c r="D530" s="314" t="s">
        <v>342</v>
      </c>
      <c r="E530" s="315">
        <v>31711</v>
      </c>
      <c r="F530" s="315">
        <v>31711</v>
      </c>
    </row>
    <row r="531" spans="1:6" ht="114.75">
      <c r="A531" s="313" t="s">
        <v>332</v>
      </c>
      <c r="B531" s="314" t="s">
        <v>642</v>
      </c>
      <c r="C531" s="314" t="s">
        <v>1166</v>
      </c>
      <c r="D531" s="314" t="s">
        <v>1166</v>
      </c>
      <c r="E531" s="315">
        <v>73395</v>
      </c>
      <c r="F531" s="315">
        <v>73395</v>
      </c>
    </row>
    <row r="532" spans="1:6" ht="38.25">
      <c r="A532" s="313" t="s">
        <v>1306</v>
      </c>
      <c r="B532" s="314" t="s">
        <v>642</v>
      </c>
      <c r="C532" s="314" t="s">
        <v>1307</v>
      </c>
      <c r="D532" s="314" t="s">
        <v>1166</v>
      </c>
      <c r="E532" s="315">
        <v>73395</v>
      </c>
      <c r="F532" s="315">
        <v>73395</v>
      </c>
    </row>
    <row r="533" spans="1:6" ht="38.25">
      <c r="A533" s="313" t="s">
        <v>1188</v>
      </c>
      <c r="B533" s="314" t="s">
        <v>642</v>
      </c>
      <c r="C533" s="314" t="s">
        <v>1189</v>
      </c>
      <c r="D533" s="314" t="s">
        <v>1166</v>
      </c>
      <c r="E533" s="315">
        <v>73395</v>
      </c>
      <c r="F533" s="315">
        <v>73395</v>
      </c>
    </row>
    <row r="534" spans="1:6">
      <c r="A534" s="313" t="s">
        <v>232</v>
      </c>
      <c r="B534" s="314" t="s">
        <v>642</v>
      </c>
      <c r="C534" s="314" t="s">
        <v>1189</v>
      </c>
      <c r="D534" s="314" t="s">
        <v>1127</v>
      </c>
      <c r="E534" s="315">
        <v>73395</v>
      </c>
      <c r="F534" s="315">
        <v>73395</v>
      </c>
    </row>
    <row r="535" spans="1:6" ht="76.5">
      <c r="A535" s="313" t="s">
        <v>234</v>
      </c>
      <c r="B535" s="314" t="s">
        <v>642</v>
      </c>
      <c r="C535" s="314" t="s">
        <v>1189</v>
      </c>
      <c r="D535" s="314" t="s">
        <v>331</v>
      </c>
      <c r="E535" s="315">
        <v>73395</v>
      </c>
      <c r="F535" s="315">
        <v>73395</v>
      </c>
    </row>
    <row r="536" spans="1:6" ht="114.75">
      <c r="A536" s="313" t="s">
        <v>2007</v>
      </c>
      <c r="B536" s="314" t="s">
        <v>2008</v>
      </c>
      <c r="C536" s="314" t="s">
        <v>1166</v>
      </c>
      <c r="D536" s="314" t="s">
        <v>1166</v>
      </c>
      <c r="E536" s="315">
        <v>884</v>
      </c>
      <c r="F536" s="315">
        <v>884</v>
      </c>
    </row>
    <row r="537" spans="1:6" ht="38.25">
      <c r="A537" s="313" t="s">
        <v>1306</v>
      </c>
      <c r="B537" s="314" t="s">
        <v>2008</v>
      </c>
      <c r="C537" s="314" t="s">
        <v>1307</v>
      </c>
      <c r="D537" s="314" t="s">
        <v>1166</v>
      </c>
      <c r="E537" s="315">
        <v>884</v>
      </c>
      <c r="F537" s="315">
        <v>884</v>
      </c>
    </row>
    <row r="538" spans="1:6" ht="38.25">
      <c r="A538" s="313" t="s">
        <v>1188</v>
      </c>
      <c r="B538" s="314" t="s">
        <v>2008</v>
      </c>
      <c r="C538" s="314" t="s">
        <v>1189</v>
      </c>
      <c r="D538" s="314" t="s">
        <v>1166</v>
      </c>
      <c r="E538" s="315">
        <v>884</v>
      </c>
      <c r="F538" s="315">
        <v>884</v>
      </c>
    </row>
    <row r="539" spans="1:6" ht="38.25">
      <c r="A539" s="313" t="s">
        <v>236</v>
      </c>
      <c r="B539" s="314" t="s">
        <v>2008</v>
      </c>
      <c r="C539" s="314" t="s">
        <v>1189</v>
      </c>
      <c r="D539" s="314" t="s">
        <v>1129</v>
      </c>
      <c r="E539" s="315">
        <v>884</v>
      </c>
      <c r="F539" s="315">
        <v>884</v>
      </c>
    </row>
    <row r="540" spans="1:6" ht="51">
      <c r="A540" s="313" t="s">
        <v>1663</v>
      </c>
      <c r="B540" s="314" t="s">
        <v>2008</v>
      </c>
      <c r="C540" s="314" t="s">
        <v>1189</v>
      </c>
      <c r="D540" s="314" t="s">
        <v>342</v>
      </c>
      <c r="E540" s="315">
        <v>884</v>
      </c>
      <c r="F540" s="315">
        <v>884</v>
      </c>
    </row>
    <row r="541" spans="1:6" ht="38.25">
      <c r="A541" s="313" t="s">
        <v>1693</v>
      </c>
      <c r="B541" s="314" t="s">
        <v>1156</v>
      </c>
      <c r="C541" s="314" t="s">
        <v>1166</v>
      </c>
      <c r="D541" s="314" t="s">
        <v>1166</v>
      </c>
      <c r="E541" s="315">
        <v>65000</v>
      </c>
      <c r="F541" s="315">
        <v>65000</v>
      </c>
    </row>
    <row r="542" spans="1:6" ht="102">
      <c r="A542" s="313" t="s">
        <v>1736</v>
      </c>
      <c r="B542" s="314" t="s">
        <v>1737</v>
      </c>
      <c r="C542" s="314" t="s">
        <v>1166</v>
      </c>
      <c r="D542" s="314" t="s">
        <v>1166</v>
      </c>
      <c r="E542" s="315">
        <v>65000</v>
      </c>
      <c r="F542" s="315">
        <v>65000</v>
      </c>
    </row>
    <row r="543" spans="1:6" ht="38.25">
      <c r="A543" s="313" t="s">
        <v>1306</v>
      </c>
      <c r="B543" s="314" t="s">
        <v>1737</v>
      </c>
      <c r="C543" s="314" t="s">
        <v>1307</v>
      </c>
      <c r="D543" s="314" t="s">
        <v>1166</v>
      </c>
      <c r="E543" s="315">
        <v>65000</v>
      </c>
      <c r="F543" s="315">
        <v>65000</v>
      </c>
    </row>
    <row r="544" spans="1:6" ht="38.25">
      <c r="A544" s="313" t="s">
        <v>1188</v>
      </c>
      <c r="B544" s="314" t="s">
        <v>1737</v>
      </c>
      <c r="C544" s="314" t="s">
        <v>1189</v>
      </c>
      <c r="D544" s="314" t="s">
        <v>1166</v>
      </c>
      <c r="E544" s="315">
        <v>65000</v>
      </c>
      <c r="F544" s="315">
        <v>65000</v>
      </c>
    </row>
    <row r="545" spans="1:6">
      <c r="A545" s="313" t="s">
        <v>232</v>
      </c>
      <c r="B545" s="314" t="s">
        <v>1737</v>
      </c>
      <c r="C545" s="314" t="s">
        <v>1189</v>
      </c>
      <c r="D545" s="314" t="s">
        <v>1127</v>
      </c>
      <c r="E545" s="315">
        <v>65000</v>
      </c>
      <c r="F545" s="315">
        <v>65000</v>
      </c>
    </row>
    <row r="546" spans="1:6">
      <c r="A546" s="313" t="s">
        <v>216</v>
      </c>
      <c r="B546" s="314" t="s">
        <v>1737</v>
      </c>
      <c r="C546" s="314" t="s">
        <v>1189</v>
      </c>
      <c r="D546" s="314" t="s">
        <v>335</v>
      </c>
      <c r="E546" s="315">
        <v>65000</v>
      </c>
      <c r="F546" s="315">
        <v>65000</v>
      </c>
    </row>
    <row r="547" spans="1:6" ht="25.5">
      <c r="A547" s="313" t="s">
        <v>458</v>
      </c>
      <c r="B547" s="314" t="s">
        <v>977</v>
      </c>
      <c r="C547" s="314" t="s">
        <v>1166</v>
      </c>
      <c r="D547" s="314" t="s">
        <v>1166</v>
      </c>
      <c r="E547" s="315">
        <v>349969994</v>
      </c>
      <c r="F547" s="315">
        <v>349757494</v>
      </c>
    </row>
    <row r="548" spans="1:6">
      <c r="A548" s="313" t="s">
        <v>459</v>
      </c>
      <c r="B548" s="314" t="s">
        <v>978</v>
      </c>
      <c r="C548" s="314" t="s">
        <v>1166</v>
      </c>
      <c r="D548" s="314" t="s">
        <v>1166</v>
      </c>
      <c r="E548" s="315">
        <v>56114934</v>
      </c>
      <c r="F548" s="315">
        <v>55902434</v>
      </c>
    </row>
    <row r="549" spans="1:6" ht="114.75">
      <c r="A549" s="313" t="s">
        <v>394</v>
      </c>
      <c r="B549" s="314" t="s">
        <v>705</v>
      </c>
      <c r="C549" s="314" t="s">
        <v>1166</v>
      </c>
      <c r="D549" s="314" t="s">
        <v>1166</v>
      </c>
      <c r="E549" s="315">
        <v>49639652</v>
      </c>
      <c r="F549" s="315">
        <v>49639652</v>
      </c>
    </row>
    <row r="550" spans="1:6" ht="38.25">
      <c r="A550" s="313" t="s">
        <v>1314</v>
      </c>
      <c r="B550" s="314" t="s">
        <v>705</v>
      </c>
      <c r="C550" s="314" t="s">
        <v>1315</v>
      </c>
      <c r="D550" s="314" t="s">
        <v>1166</v>
      </c>
      <c r="E550" s="315">
        <v>49639652</v>
      </c>
      <c r="F550" s="315">
        <v>49639652</v>
      </c>
    </row>
    <row r="551" spans="1:6">
      <c r="A551" s="313" t="s">
        <v>1190</v>
      </c>
      <c r="B551" s="314" t="s">
        <v>705</v>
      </c>
      <c r="C551" s="314" t="s">
        <v>1191</v>
      </c>
      <c r="D551" s="314" t="s">
        <v>1166</v>
      </c>
      <c r="E551" s="315">
        <v>49639652</v>
      </c>
      <c r="F551" s="315">
        <v>49639652</v>
      </c>
    </row>
    <row r="552" spans="1:6">
      <c r="A552" s="313" t="s">
        <v>247</v>
      </c>
      <c r="B552" s="314" t="s">
        <v>705</v>
      </c>
      <c r="C552" s="314" t="s">
        <v>1191</v>
      </c>
      <c r="D552" s="314" t="s">
        <v>1140</v>
      </c>
      <c r="E552" s="315">
        <v>49639652</v>
      </c>
      <c r="F552" s="315">
        <v>49639652</v>
      </c>
    </row>
    <row r="553" spans="1:6">
      <c r="A553" s="313" t="s">
        <v>208</v>
      </c>
      <c r="B553" s="314" t="s">
        <v>705</v>
      </c>
      <c r="C553" s="314" t="s">
        <v>1191</v>
      </c>
      <c r="D553" s="314" t="s">
        <v>389</v>
      </c>
      <c r="E553" s="315">
        <v>49639652</v>
      </c>
      <c r="F553" s="315">
        <v>49639652</v>
      </c>
    </row>
    <row r="554" spans="1:6" ht="165.75">
      <c r="A554" s="313" t="s">
        <v>395</v>
      </c>
      <c r="B554" s="314" t="s">
        <v>706</v>
      </c>
      <c r="C554" s="314" t="s">
        <v>1166</v>
      </c>
      <c r="D554" s="314" t="s">
        <v>1166</v>
      </c>
      <c r="E554" s="315">
        <v>100000</v>
      </c>
      <c r="F554" s="315">
        <v>100000</v>
      </c>
    </row>
    <row r="555" spans="1:6" ht="38.25">
      <c r="A555" s="313" t="s">
        <v>1314</v>
      </c>
      <c r="B555" s="314" t="s">
        <v>706</v>
      </c>
      <c r="C555" s="314" t="s">
        <v>1315</v>
      </c>
      <c r="D555" s="314" t="s">
        <v>1166</v>
      </c>
      <c r="E555" s="315">
        <v>100000</v>
      </c>
      <c r="F555" s="315">
        <v>100000</v>
      </c>
    </row>
    <row r="556" spans="1:6">
      <c r="A556" s="313" t="s">
        <v>1190</v>
      </c>
      <c r="B556" s="314" t="s">
        <v>706</v>
      </c>
      <c r="C556" s="314" t="s">
        <v>1191</v>
      </c>
      <c r="D556" s="314" t="s">
        <v>1166</v>
      </c>
      <c r="E556" s="315">
        <v>100000</v>
      </c>
      <c r="F556" s="315">
        <v>100000</v>
      </c>
    </row>
    <row r="557" spans="1:6">
      <c r="A557" s="313" t="s">
        <v>247</v>
      </c>
      <c r="B557" s="314" t="s">
        <v>706</v>
      </c>
      <c r="C557" s="314" t="s">
        <v>1191</v>
      </c>
      <c r="D557" s="314" t="s">
        <v>1140</v>
      </c>
      <c r="E557" s="315">
        <v>100000</v>
      </c>
      <c r="F557" s="315">
        <v>100000</v>
      </c>
    </row>
    <row r="558" spans="1:6">
      <c r="A558" s="313" t="s">
        <v>208</v>
      </c>
      <c r="B558" s="314" t="s">
        <v>706</v>
      </c>
      <c r="C558" s="314" t="s">
        <v>1191</v>
      </c>
      <c r="D558" s="314" t="s">
        <v>389</v>
      </c>
      <c r="E558" s="315">
        <v>100000</v>
      </c>
      <c r="F558" s="315">
        <v>100000</v>
      </c>
    </row>
    <row r="559" spans="1:6" ht="114.75">
      <c r="A559" s="313" t="s">
        <v>510</v>
      </c>
      <c r="B559" s="314" t="s">
        <v>707</v>
      </c>
      <c r="C559" s="314" t="s">
        <v>1166</v>
      </c>
      <c r="D559" s="314" t="s">
        <v>1166</v>
      </c>
      <c r="E559" s="315">
        <v>300000</v>
      </c>
      <c r="F559" s="315">
        <v>300000</v>
      </c>
    </row>
    <row r="560" spans="1:6" ht="38.25">
      <c r="A560" s="313" t="s">
        <v>1314</v>
      </c>
      <c r="B560" s="314" t="s">
        <v>707</v>
      </c>
      <c r="C560" s="314" t="s">
        <v>1315</v>
      </c>
      <c r="D560" s="314" t="s">
        <v>1166</v>
      </c>
      <c r="E560" s="315">
        <v>300000</v>
      </c>
      <c r="F560" s="315">
        <v>300000</v>
      </c>
    </row>
    <row r="561" spans="1:6">
      <c r="A561" s="313" t="s">
        <v>1190</v>
      </c>
      <c r="B561" s="314" t="s">
        <v>707</v>
      </c>
      <c r="C561" s="314" t="s">
        <v>1191</v>
      </c>
      <c r="D561" s="314" t="s">
        <v>1166</v>
      </c>
      <c r="E561" s="315">
        <v>300000</v>
      </c>
      <c r="F561" s="315">
        <v>300000</v>
      </c>
    </row>
    <row r="562" spans="1:6">
      <c r="A562" s="313" t="s">
        <v>247</v>
      </c>
      <c r="B562" s="314" t="s">
        <v>707</v>
      </c>
      <c r="C562" s="314" t="s">
        <v>1191</v>
      </c>
      <c r="D562" s="314" t="s">
        <v>1140</v>
      </c>
      <c r="E562" s="315">
        <v>300000</v>
      </c>
      <c r="F562" s="315">
        <v>300000</v>
      </c>
    </row>
    <row r="563" spans="1:6">
      <c r="A563" s="313" t="s">
        <v>208</v>
      </c>
      <c r="B563" s="314" t="s">
        <v>707</v>
      </c>
      <c r="C563" s="314" t="s">
        <v>1191</v>
      </c>
      <c r="D563" s="314" t="s">
        <v>389</v>
      </c>
      <c r="E563" s="315">
        <v>300000</v>
      </c>
      <c r="F563" s="315">
        <v>300000</v>
      </c>
    </row>
    <row r="564" spans="1:6" ht="114.75">
      <c r="A564" s="313" t="s">
        <v>565</v>
      </c>
      <c r="B564" s="314" t="s">
        <v>708</v>
      </c>
      <c r="C564" s="314" t="s">
        <v>1166</v>
      </c>
      <c r="D564" s="314" t="s">
        <v>1166</v>
      </c>
      <c r="E564" s="315">
        <v>3910000</v>
      </c>
      <c r="F564" s="315">
        <v>3910000</v>
      </c>
    </row>
    <row r="565" spans="1:6" ht="38.25">
      <c r="A565" s="313" t="s">
        <v>1314</v>
      </c>
      <c r="B565" s="314" t="s">
        <v>708</v>
      </c>
      <c r="C565" s="314" t="s">
        <v>1315</v>
      </c>
      <c r="D565" s="314" t="s">
        <v>1166</v>
      </c>
      <c r="E565" s="315">
        <v>3910000</v>
      </c>
      <c r="F565" s="315">
        <v>3910000</v>
      </c>
    </row>
    <row r="566" spans="1:6">
      <c r="A566" s="313" t="s">
        <v>1190</v>
      </c>
      <c r="B566" s="314" t="s">
        <v>708</v>
      </c>
      <c r="C566" s="314" t="s">
        <v>1191</v>
      </c>
      <c r="D566" s="314" t="s">
        <v>1166</v>
      </c>
      <c r="E566" s="315">
        <v>3910000</v>
      </c>
      <c r="F566" s="315">
        <v>3910000</v>
      </c>
    </row>
    <row r="567" spans="1:6">
      <c r="A567" s="313" t="s">
        <v>247</v>
      </c>
      <c r="B567" s="314" t="s">
        <v>708</v>
      </c>
      <c r="C567" s="314" t="s">
        <v>1191</v>
      </c>
      <c r="D567" s="314" t="s">
        <v>1140</v>
      </c>
      <c r="E567" s="315">
        <v>3910000</v>
      </c>
      <c r="F567" s="315">
        <v>3910000</v>
      </c>
    </row>
    <row r="568" spans="1:6">
      <c r="A568" s="313" t="s">
        <v>208</v>
      </c>
      <c r="B568" s="314" t="s">
        <v>708</v>
      </c>
      <c r="C568" s="314" t="s">
        <v>1191</v>
      </c>
      <c r="D568" s="314" t="s">
        <v>389</v>
      </c>
      <c r="E568" s="315">
        <v>3910000</v>
      </c>
      <c r="F568" s="315">
        <v>3910000</v>
      </c>
    </row>
    <row r="569" spans="1:6" ht="76.5">
      <c r="A569" s="313" t="s">
        <v>1598</v>
      </c>
      <c r="B569" s="314" t="s">
        <v>1599</v>
      </c>
      <c r="C569" s="314" t="s">
        <v>1166</v>
      </c>
      <c r="D569" s="314" t="s">
        <v>1166</v>
      </c>
      <c r="E569" s="315">
        <v>62407</v>
      </c>
      <c r="F569" s="315">
        <v>62407</v>
      </c>
    </row>
    <row r="570" spans="1:6" ht="38.25">
      <c r="A570" s="313" t="s">
        <v>1314</v>
      </c>
      <c r="B570" s="314" t="s">
        <v>1599</v>
      </c>
      <c r="C570" s="314" t="s">
        <v>1315</v>
      </c>
      <c r="D570" s="314" t="s">
        <v>1166</v>
      </c>
      <c r="E570" s="315">
        <v>62407</v>
      </c>
      <c r="F570" s="315">
        <v>62407</v>
      </c>
    </row>
    <row r="571" spans="1:6">
      <c r="A571" s="313" t="s">
        <v>1190</v>
      </c>
      <c r="B571" s="314" t="s">
        <v>1599</v>
      </c>
      <c r="C571" s="314" t="s">
        <v>1191</v>
      </c>
      <c r="D571" s="314" t="s">
        <v>1166</v>
      </c>
      <c r="E571" s="315">
        <v>62407</v>
      </c>
      <c r="F571" s="315">
        <v>62407</v>
      </c>
    </row>
    <row r="572" spans="1:6">
      <c r="A572" s="313" t="s">
        <v>247</v>
      </c>
      <c r="B572" s="314" t="s">
        <v>1599</v>
      </c>
      <c r="C572" s="314" t="s">
        <v>1191</v>
      </c>
      <c r="D572" s="314" t="s">
        <v>1140</v>
      </c>
      <c r="E572" s="315">
        <v>62407</v>
      </c>
      <c r="F572" s="315">
        <v>62407</v>
      </c>
    </row>
    <row r="573" spans="1:6">
      <c r="A573" s="313" t="s">
        <v>208</v>
      </c>
      <c r="B573" s="314" t="s">
        <v>1599</v>
      </c>
      <c r="C573" s="314" t="s">
        <v>1191</v>
      </c>
      <c r="D573" s="314" t="s">
        <v>389</v>
      </c>
      <c r="E573" s="315">
        <v>62407</v>
      </c>
      <c r="F573" s="315">
        <v>62407</v>
      </c>
    </row>
    <row r="574" spans="1:6" ht="102">
      <c r="A574" s="313" t="s">
        <v>954</v>
      </c>
      <c r="B574" s="314" t="s">
        <v>955</v>
      </c>
      <c r="C574" s="314" t="s">
        <v>1166</v>
      </c>
      <c r="D574" s="314" t="s">
        <v>1166</v>
      </c>
      <c r="E574" s="315">
        <v>1250000</v>
      </c>
      <c r="F574" s="315">
        <v>1250000</v>
      </c>
    </row>
    <row r="575" spans="1:6" ht="38.25">
      <c r="A575" s="313" t="s">
        <v>1314</v>
      </c>
      <c r="B575" s="314" t="s">
        <v>955</v>
      </c>
      <c r="C575" s="314" t="s">
        <v>1315</v>
      </c>
      <c r="D575" s="314" t="s">
        <v>1166</v>
      </c>
      <c r="E575" s="315">
        <v>1250000</v>
      </c>
      <c r="F575" s="315">
        <v>1250000</v>
      </c>
    </row>
    <row r="576" spans="1:6">
      <c r="A576" s="313" t="s">
        <v>1190</v>
      </c>
      <c r="B576" s="314" t="s">
        <v>955</v>
      </c>
      <c r="C576" s="314" t="s">
        <v>1191</v>
      </c>
      <c r="D576" s="314" t="s">
        <v>1166</v>
      </c>
      <c r="E576" s="315">
        <v>1250000</v>
      </c>
      <c r="F576" s="315">
        <v>1250000</v>
      </c>
    </row>
    <row r="577" spans="1:6">
      <c r="A577" s="313" t="s">
        <v>247</v>
      </c>
      <c r="B577" s="314" t="s">
        <v>955</v>
      </c>
      <c r="C577" s="314" t="s">
        <v>1191</v>
      </c>
      <c r="D577" s="314" t="s">
        <v>1140</v>
      </c>
      <c r="E577" s="315">
        <v>1250000</v>
      </c>
      <c r="F577" s="315">
        <v>1250000</v>
      </c>
    </row>
    <row r="578" spans="1:6">
      <c r="A578" s="313" t="s">
        <v>208</v>
      </c>
      <c r="B578" s="314" t="s">
        <v>955</v>
      </c>
      <c r="C578" s="314" t="s">
        <v>1191</v>
      </c>
      <c r="D578" s="314" t="s">
        <v>389</v>
      </c>
      <c r="E578" s="315">
        <v>1250000</v>
      </c>
      <c r="F578" s="315">
        <v>1250000</v>
      </c>
    </row>
    <row r="579" spans="1:6" ht="63.75">
      <c r="A579" s="313" t="s">
        <v>398</v>
      </c>
      <c r="B579" s="314" t="s">
        <v>715</v>
      </c>
      <c r="C579" s="314" t="s">
        <v>1166</v>
      </c>
      <c r="D579" s="314" t="s">
        <v>1166</v>
      </c>
      <c r="E579" s="315">
        <v>100000</v>
      </c>
      <c r="F579" s="315">
        <v>100000</v>
      </c>
    </row>
    <row r="580" spans="1:6" ht="38.25">
      <c r="A580" s="313" t="s">
        <v>1314</v>
      </c>
      <c r="B580" s="314" t="s">
        <v>715</v>
      </c>
      <c r="C580" s="314" t="s">
        <v>1315</v>
      </c>
      <c r="D580" s="314" t="s">
        <v>1166</v>
      </c>
      <c r="E580" s="315">
        <v>100000</v>
      </c>
      <c r="F580" s="315">
        <v>100000</v>
      </c>
    </row>
    <row r="581" spans="1:6">
      <c r="A581" s="313" t="s">
        <v>1190</v>
      </c>
      <c r="B581" s="314" t="s">
        <v>715</v>
      </c>
      <c r="C581" s="314" t="s">
        <v>1191</v>
      </c>
      <c r="D581" s="314" t="s">
        <v>1166</v>
      </c>
      <c r="E581" s="315">
        <v>100000</v>
      </c>
      <c r="F581" s="315">
        <v>100000</v>
      </c>
    </row>
    <row r="582" spans="1:6">
      <c r="A582" s="313" t="s">
        <v>247</v>
      </c>
      <c r="B582" s="314" t="s">
        <v>715</v>
      </c>
      <c r="C582" s="314" t="s">
        <v>1191</v>
      </c>
      <c r="D582" s="314" t="s">
        <v>1140</v>
      </c>
      <c r="E582" s="315">
        <v>100000</v>
      </c>
      <c r="F582" s="315">
        <v>100000</v>
      </c>
    </row>
    <row r="583" spans="1:6">
      <c r="A583" s="313" t="s">
        <v>208</v>
      </c>
      <c r="B583" s="314" t="s">
        <v>715</v>
      </c>
      <c r="C583" s="314" t="s">
        <v>1191</v>
      </c>
      <c r="D583" s="314" t="s">
        <v>389</v>
      </c>
      <c r="E583" s="315">
        <v>100000</v>
      </c>
      <c r="F583" s="315">
        <v>100000</v>
      </c>
    </row>
    <row r="584" spans="1:6" ht="89.25">
      <c r="A584" s="313" t="s">
        <v>2056</v>
      </c>
      <c r="B584" s="314" t="s">
        <v>2057</v>
      </c>
      <c r="C584" s="314" t="s">
        <v>1166</v>
      </c>
      <c r="D584" s="314" t="s">
        <v>1166</v>
      </c>
      <c r="E584" s="315">
        <v>311430</v>
      </c>
      <c r="F584" s="315">
        <v>98930</v>
      </c>
    </row>
    <row r="585" spans="1:6" ht="38.25">
      <c r="A585" s="313" t="s">
        <v>1314</v>
      </c>
      <c r="B585" s="314" t="s">
        <v>2057</v>
      </c>
      <c r="C585" s="314" t="s">
        <v>1315</v>
      </c>
      <c r="D585" s="314" t="s">
        <v>1166</v>
      </c>
      <c r="E585" s="315">
        <v>311430</v>
      </c>
      <c r="F585" s="315">
        <v>98930</v>
      </c>
    </row>
    <row r="586" spans="1:6">
      <c r="A586" s="313" t="s">
        <v>1190</v>
      </c>
      <c r="B586" s="314" t="s">
        <v>2057</v>
      </c>
      <c r="C586" s="314" t="s">
        <v>1191</v>
      </c>
      <c r="D586" s="314" t="s">
        <v>1166</v>
      </c>
      <c r="E586" s="315">
        <v>311430</v>
      </c>
      <c r="F586" s="315">
        <v>98930</v>
      </c>
    </row>
    <row r="587" spans="1:6">
      <c r="A587" s="313" t="s">
        <v>247</v>
      </c>
      <c r="B587" s="314" t="s">
        <v>2057</v>
      </c>
      <c r="C587" s="314" t="s">
        <v>1191</v>
      </c>
      <c r="D587" s="314" t="s">
        <v>1140</v>
      </c>
      <c r="E587" s="315">
        <v>311430</v>
      </c>
      <c r="F587" s="315">
        <v>98930</v>
      </c>
    </row>
    <row r="588" spans="1:6">
      <c r="A588" s="313" t="s">
        <v>208</v>
      </c>
      <c r="B588" s="314" t="s">
        <v>2057</v>
      </c>
      <c r="C588" s="314" t="s">
        <v>1191</v>
      </c>
      <c r="D588" s="314" t="s">
        <v>389</v>
      </c>
      <c r="E588" s="315">
        <v>311430</v>
      </c>
      <c r="F588" s="315">
        <v>98930</v>
      </c>
    </row>
    <row r="589" spans="1:6" ht="63.75">
      <c r="A589" s="313" t="s">
        <v>1474</v>
      </c>
      <c r="B589" s="314" t="s">
        <v>709</v>
      </c>
      <c r="C589" s="314" t="s">
        <v>1166</v>
      </c>
      <c r="D589" s="314" t="s">
        <v>1166</v>
      </c>
      <c r="E589" s="315">
        <v>441445</v>
      </c>
      <c r="F589" s="315">
        <v>441445</v>
      </c>
    </row>
    <row r="590" spans="1:6" ht="38.25">
      <c r="A590" s="313" t="s">
        <v>1314</v>
      </c>
      <c r="B590" s="314" t="s">
        <v>709</v>
      </c>
      <c r="C590" s="314" t="s">
        <v>1315</v>
      </c>
      <c r="D590" s="314" t="s">
        <v>1166</v>
      </c>
      <c r="E590" s="315">
        <v>441445</v>
      </c>
      <c r="F590" s="315">
        <v>441445</v>
      </c>
    </row>
    <row r="591" spans="1:6">
      <c r="A591" s="313" t="s">
        <v>1190</v>
      </c>
      <c r="B591" s="314" t="s">
        <v>709</v>
      </c>
      <c r="C591" s="314" t="s">
        <v>1191</v>
      </c>
      <c r="D591" s="314" t="s">
        <v>1166</v>
      </c>
      <c r="E591" s="315">
        <v>441445</v>
      </c>
      <c r="F591" s="315">
        <v>441445</v>
      </c>
    </row>
    <row r="592" spans="1:6">
      <c r="A592" s="313" t="s">
        <v>247</v>
      </c>
      <c r="B592" s="314" t="s">
        <v>709</v>
      </c>
      <c r="C592" s="314" t="s">
        <v>1191</v>
      </c>
      <c r="D592" s="314" t="s">
        <v>1140</v>
      </c>
      <c r="E592" s="315">
        <v>441445</v>
      </c>
      <c r="F592" s="315">
        <v>441445</v>
      </c>
    </row>
    <row r="593" spans="1:6">
      <c r="A593" s="313" t="s">
        <v>208</v>
      </c>
      <c r="B593" s="314" t="s">
        <v>709</v>
      </c>
      <c r="C593" s="314" t="s">
        <v>1191</v>
      </c>
      <c r="D593" s="314" t="s">
        <v>389</v>
      </c>
      <c r="E593" s="315">
        <v>441445</v>
      </c>
      <c r="F593" s="315">
        <v>441445</v>
      </c>
    </row>
    <row r="594" spans="1:6" ht="25.5">
      <c r="A594" s="313" t="s">
        <v>591</v>
      </c>
      <c r="B594" s="314" t="s">
        <v>979</v>
      </c>
      <c r="C594" s="314" t="s">
        <v>1166</v>
      </c>
      <c r="D594" s="314" t="s">
        <v>1166</v>
      </c>
      <c r="E594" s="315">
        <v>116643882</v>
      </c>
      <c r="F594" s="315">
        <v>116643882</v>
      </c>
    </row>
    <row r="595" spans="1:6" ht="127.5">
      <c r="A595" s="313" t="s">
        <v>513</v>
      </c>
      <c r="B595" s="314" t="s">
        <v>717</v>
      </c>
      <c r="C595" s="314" t="s">
        <v>1166</v>
      </c>
      <c r="D595" s="314" t="s">
        <v>1166</v>
      </c>
      <c r="E595" s="315">
        <v>89985379</v>
      </c>
      <c r="F595" s="315">
        <v>89985379</v>
      </c>
    </row>
    <row r="596" spans="1:6" ht="38.25">
      <c r="A596" s="313" t="s">
        <v>1314</v>
      </c>
      <c r="B596" s="314" t="s">
        <v>717</v>
      </c>
      <c r="C596" s="314" t="s">
        <v>1315</v>
      </c>
      <c r="D596" s="314" t="s">
        <v>1166</v>
      </c>
      <c r="E596" s="315">
        <v>89985379</v>
      </c>
      <c r="F596" s="315">
        <v>89985379</v>
      </c>
    </row>
    <row r="597" spans="1:6">
      <c r="A597" s="313" t="s">
        <v>1190</v>
      </c>
      <c r="B597" s="314" t="s">
        <v>717</v>
      </c>
      <c r="C597" s="314" t="s">
        <v>1191</v>
      </c>
      <c r="D597" s="314" t="s">
        <v>1166</v>
      </c>
      <c r="E597" s="315">
        <v>89985379</v>
      </c>
      <c r="F597" s="315">
        <v>89985379</v>
      </c>
    </row>
    <row r="598" spans="1:6">
      <c r="A598" s="313" t="s">
        <v>247</v>
      </c>
      <c r="B598" s="314" t="s">
        <v>717</v>
      </c>
      <c r="C598" s="314" t="s">
        <v>1191</v>
      </c>
      <c r="D598" s="314" t="s">
        <v>1140</v>
      </c>
      <c r="E598" s="315">
        <v>89985379</v>
      </c>
      <c r="F598" s="315">
        <v>89985379</v>
      </c>
    </row>
    <row r="599" spans="1:6">
      <c r="A599" s="313" t="s">
        <v>208</v>
      </c>
      <c r="B599" s="314" t="s">
        <v>717</v>
      </c>
      <c r="C599" s="314" t="s">
        <v>1191</v>
      </c>
      <c r="D599" s="314" t="s">
        <v>389</v>
      </c>
      <c r="E599" s="315">
        <v>89985379</v>
      </c>
      <c r="F599" s="315">
        <v>89985379</v>
      </c>
    </row>
    <row r="600" spans="1:6" ht="178.5">
      <c r="A600" s="313" t="s">
        <v>514</v>
      </c>
      <c r="B600" s="314" t="s">
        <v>718</v>
      </c>
      <c r="C600" s="314" t="s">
        <v>1166</v>
      </c>
      <c r="D600" s="314" t="s">
        <v>1166</v>
      </c>
      <c r="E600" s="315">
        <v>400000</v>
      </c>
      <c r="F600" s="315">
        <v>400000</v>
      </c>
    </row>
    <row r="601" spans="1:6" ht="38.25">
      <c r="A601" s="313" t="s">
        <v>1314</v>
      </c>
      <c r="B601" s="314" t="s">
        <v>718</v>
      </c>
      <c r="C601" s="314" t="s">
        <v>1315</v>
      </c>
      <c r="D601" s="314" t="s">
        <v>1166</v>
      </c>
      <c r="E601" s="315">
        <v>400000</v>
      </c>
      <c r="F601" s="315">
        <v>400000</v>
      </c>
    </row>
    <row r="602" spans="1:6">
      <c r="A602" s="313" t="s">
        <v>1190</v>
      </c>
      <c r="B602" s="314" t="s">
        <v>718</v>
      </c>
      <c r="C602" s="314" t="s">
        <v>1191</v>
      </c>
      <c r="D602" s="314" t="s">
        <v>1166</v>
      </c>
      <c r="E602" s="315">
        <v>400000</v>
      </c>
      <c r="F602" s="315">
        <v>400000</v>
      </c>
    </row>
    <row r="603" spans="1:6">
      <c r="A603" s="313" t="s">
        <v>247</v>
      </c>
      <c r="B603" s="314" t="s">
        <v>718</v>
      </c>
      <c r="C603" s="314" t="s">
        <v>1191</v>
      </c>
      <c r="D603" s="314" t="s">
        <v>1140</v>
      </c>
      <c r="E603" s="315">
        <v>400000</v>
      </c>
      <c r="F603" s="315">
        <v>400000</v>
      </c>
    </row>
    <row r="604" spans="1:6">
      <c r="A604" s="313" t="s">
        <v>208</v>
      </c>
      <c r="B604" s="314" t="s">
        <v>718</v>
      </c>
      <c r="C604" s="314" t="s">
        <v>1191</v>
      </c>
      <c r="D604" s="314" t="s">
        <v>389</v>
      </c>
      <c r="E604" s="315">
        <v>400000</v>
      </c>
      <c r="F604" s="315">
        <v>400000</v>
      </c>
    </row>
    <row r="605" spans="1:6" ht="140.25">
      <c r="A605" s="313" t="s">
        <v>515</v>
      </c>
      <c r="B605" s="314" t="s">
        <v>719</v>
      </c>
      <c r="C605" s="314" t="s">
        <v>1166</v>
      </c>
      <c r="D605" s="314" t="s">
        <v>1166</v>
      </c>
      <c r="E605" s="315">
        <v>1008503</v>
      </c>
      <c r="F605" s="315">
        <v>1008503</v>
      </c>
    </row>
    <row r="606" spans="1:6" ht="38.25">
      <c r="A606" s="313" t="s">
        <v>1314</v>
      </c>
      <c r="B606" s="314" t="s">
        <v>719</v>
      </c>
      <c r="C606" s="314" t="s">
        <v>1315</v>
      </c>
      <c r="D606" s="314" t="s">
        <v>1166</v>
      </c>
      <c r="E606" s="315">
        <v>1008503</v>
      </c>
      <c r="F606" s="315">
        <v>1008503</v>
      </c>
    </row>
    <row r="607" spans="1:6">
      <c r="A607" s="313" t="s">
        <v>1190</v>
      </c>
      <c r="B607" s="314" t="s">
        <v>719</v>
      </c>
      <c r="C607" s="314" t="s">
        <v>1191</v>
      </c>
      <c r="D607" s="314" t="s">
        <v>1166</v>
      </c>
      <c r="E607" s="315">
        <v>1008503</v>
      </c>
      <c r="F607" s="315">
        <v>1008503</v>
      </c>
    </row>
    <row r="608" spans="1:6">
      <c r="A608" s="313" t="s">
        <v>247</v>
      </c>
      <c r="B608" s="314" t="s">
        <v>719</v>
      </c>
      <c r="C608" s="314" t="s">
        <v>1191</v>
      </c>
      <c r="D608" s="314" t="s">
        <v>1140</v>
      </c>
      <c r="E608" s="315">
        <v>1008503</v>
      </c>
      <c r="F608" s="315">
        <v>1008503</v>
      </c>
    </row>
    <row r="609" spans="1:6">
      <c r="A609" s="313" t="s">
        <v>208</v>
      </c>
      <c r="B609" s="314" t="s">
        <v>719</v>
      </c>
      <c r="C609" s="314" t="s">
        <v>1191</v>
      </c>
      <c r="D609" s="314" t="s">
        <v>389</v>
      </c>
      <c r="E609" s="315">
        <v>1008503</v>
      </c>
      <c r="F609" s="315">
        <v>1008503</v>
      </c>
    </row>
    <row r="610" spans="1:6" ht="127.5">
      <c r="A610" s="313" t="s">
        <v>516</v>
      </c>
      <c r="B610" s="314" t="s">
        <v>720</v>
      </c>
      <c r="C610" s="314" t="s">
        <v>1166</v>
      </c>
      <c r="D610" s="314" t="s">
        <v>1166</v>
      </c>
      <c r="E610" s="315">
        <v>300000</v>
      </c>
      <c r="F610" s="315">
        <v>300000</v>
      </c>
    </row>
    <row r="611" spans="1:6" ht="38.25">
      <c r="A611" s="313" t="s">
        <v>1314</v>
      </c>
      <c r="B611" s="314" t="s">
        <v>720</v>
      </c>
      <c r="C611" s="314" t="s">
        <v>1315</v>
      </c>
      <c r="D611" s="314" t="s">
        <v>1166</v>
      </c>
      <c r="E611" s="315">
        <v>300000</v>
      </c>
      <c r="F611" s="315">
        <v>300000</v>
      </c>
    </row>
    <row r="612" spans="1:6">
      <c r="A612" s="313" t="s">
        <v>1190</v>
      </c>
      <c r="B612" s="314" t="s">
        <v>720</v>
      </c>
      <c r="C612" s="314" t="s">
        <v>1191</v>
      </c>
      <c r="D612" s="314" t="s">
        <v>1166</v>
      </c>
      <c r="E612" s="315">
        <v>300000</v>
      </c>
      <c r="F612" s="315">
        <v>300000</v>
      </c>
    </row>
    <row r="613" spans="1:6">
      <c r="A613" s="313" t="s">
        <v>247</v>
      </c>
      <c r="B613" s="314" t="s">
        <v>720</v>
      </c>
      <c r="C613" s="314" t="s">
        <v>1191</v>
      </c>
      <c r="D613" s="314" t="s">
        <v>1140</v>
      </c>
      <c r="E613" s="315">
        <v>300000</v>
      </c>
      <c r="F613" s="315">
        <v>300000</v>
      </c>
    </row>
    <row r="614" spans="1:6">
      <c r="A614" s="313" t="s">
        <v>208</v>
      </c>
      <c r="B614" s="314" t="s">
        <v>720</v>
      </c>
      <c r="C614" s="314" t="s">
        <v>1191</v>
      </c>
      <c r="D614" s="314" t="s">
        <v>389</v>
      </c>
      <c r="E614" s="315">
        <v>300000</v>
      </c>
      <c r="F614" s="315">
        <v>300000</v>
      </c>
    </row>
    <row r="615" spans="1:6" ht="127.5">
      <c r="A615" s="313" t="s">
        <v>567</v>
      </c>
      <c r="B615" s="314" t="s">
        <v>721</v>
      </c>
      <c r="C615" s="314" t="s">
        <v>1166</v>
      </c>
      <c r="D615" s="314" t="s">
        <v>1166</v>
      </c>
      <c r="E615" s="315">
        <v>21370000</v>
      </c>
      <c r="F615" s="315">
        <v>21370000</v>
      </c>
    </row>
    <row r="616" spans="1:6" ht="38.25">
      <c r="A616" s="313" t="s">
        <v>1314</v>
      </c>
      <c r="B616" s="314" t="s">
        <v>721</v>
      </c>
      <c r="C616" s="314" t="s">
        <v>1315</v>
      </c>
      <c r="D616" s="314" t="s">
        <v>1166</v>
      </c>
      <c r="E616" s="315">
        <v>21370000</v>
      </c>
      <c r="F616" s="315">
        <v>21370000</v>
      </c>
    </row>
    <row r="617" spans="1:6">
      <c r="A617" s="313" t="s">
        <v>1190</v>
      </c>
      <c r="B617" s="314" t="s">
        <v>721</v>
      </c>
      <c r="C617" s="314" t="s">
        <v>1191</v>
      </c>
      <c r="D617" s="314" t="s">
        <v>1166</v>
      </c>
      <c r="E617" s="315">
        <v>21370000</v>
      </c>
      <c r="F617" s="315">
        <v>21370000</v>
      </c>
    </row>
    <row r="618" spans="1:6">
      <c r="A618" s="313" t="s">
        <v>247</v>
      </c>
      <c r="B618" s="314" t="s">
        <v>721</v>
      </c>
      <c r="C618" s="314" t="s">
        <v>1191</v>
      </c>
      <c r="D618" s="314" t="s">
        <v>1140</v>
      </c>
      <c r="E618" s="315">
        <v>21370000</v>
      </c>
      <c r="F618" s="315">
        <v>21370000</v>
      </c>
    </row>
    <row r="619" spans="1:6">
      <c r="A619" s="313" t="s">
        <v>208</v>
      </c>
      <c r="B619" s="314" t="s">
        <v>721</v>
      </c>
      <c r="C619" s="314" t="s">
        <v>1191</v>
      </c>
      <c r="D619" s="314" t="s">
        <v>389</v>
      </c>
      <c r="E619" s="315">
        <v>21370000</v>
      </c>
      <c r="F619" s="315">
        <v>21370000</v>
      </c>
    </row>
    <row r="620" spans="1:6" ht="89.25">
      <c r="A620" s="313" t="s">
        <v>1600</v>
      </c>
      <c r="B620" s="314" t="s">
        <v>1601</v>
      </c>
      <c r="C620" s="314" t="s">
        <v>1166</v>
      </c>
      <c r="D620" s="314" t="s">
        <v>1166</v>
      </c>
      <c r="E620" s="315">
        <v>530000</v>
      </c>
      <c r="F620" s="315">
        <v>530000</v>
      </c>
    </row>
    <row r="621" spans="1:6" ht="38.25">
      <c r="A621" s="313" t="s">
        <v>1314</v>
      </c>
      <c r="B621" s="314" t="s">
        <v>1601</v>
      </c>
      <c r="C621" s="314" t="s">
        <v>1315</v>
      </c>
      <c r="D621" s="314" t="s">
        <v>1166</v>
      </c>
      <c r="E621" s="315">
        <v>530000</v>
      </c>
      <c r="F621" s="315">
        <v>530000</v>
      </c>
    </row>
    <row r="622" spans="1:6">
      <c r="A622" s="313" t="s">
        <v>1190</v>
      </c>
      <c r="B622" s="314" t="s">
        <v>1601</v>
      </c>
      <c r="C622" s="314" t="s">
        <v>1191</v>
      </c>
      <c r="D622" s="314" t="s">
        <v>1166</v>
      </c>
      <c r="E622" s="315">
        <v>530000</v>
      </c>
      <c r="F622" s="315">
        <v>530000</v>
      </c>
    </row>
    <row r="623" spans="1:6">
      <c r="A623" s="313" t="s">
        <v>247</v>
      </c>
      <c r="B623" s="314" t="s">
        <v>1601</v>
      </c>
      <c r="C623" s="314" t="s">
        <v>1191</v>
      </c>
      <c r="D623" s="314" t="s">
        <v>1140</v>
      </c>
      <c r="E623" s="315">
        <v>530000</v>
      </c>
      <c r="F623" s="315">
        <v>530000</v>
      </c>
    </row>
    <row r="624" spans="1:6">
      <c r="A624" s="313" t="s">
        <v>208</v>
      </c>
      <c r="B624" s="314" t="s">
        <v>1601</v>
      </c>
      <c r="C624" s="314" t="s">
        <v>1191</v>
      </c>
      <c r="D624" s="314" t="s">
        <v>389</v>
      </c>
      <c r="E624" s="315">
        <v>530000</v>
      </c>
      <c r="F624" s="315">
        <v>530000</v>
      </c>
    </row>
    <row r="625" spans="1:6" ht="114.75">
      <c r="A625" s="313" t="s">
        <v>956</v>
      </c>
      <c r="B625" s="314" t="s">
        <v>957</v>
      </c>
      <c r="C625" s="314" t="s">
        <v>1166</v>
      </c>
      <c r="D625" s="314" t="s">
        <v>1166</v>
      </c>
      <c r="E625" s="315">
        <v>3050000</v>
      </c>
      <c r="F625" s="315">
        <v>3050000</v>
      </c>
    </row>
    <row r="626" spans="1:6" ht="38.25">
      <c r="A626" s="313" t="s">
        <v>1314</v>
      </c>
      <c r="B626" s="314" t="s">
        <v>957</v>
      </c>
      <c r="C626" s="314" t="s">
        <v>1315</v>
      </c>
      <c r="D626" s="314" t="s">
        <v>1166</v>
      </c>
      <c r="E626" s="315">
        <v>3050000</v>
      </c>
      <c r="F626" s="315">
        <v>3050000</v>
      </c>
    </row>
    <row r="627" spans="1:6">
      <c r="A627" s="313" t="s">
        <v>1190</v>
      </c>
      <c r="B627" s="314" t="s">
        <v>957</v>
      </c>
      <c r="C627" s="314" t="s">
        <v>1191</v>
      </c>
      <c r="D627" s="314" t="s">
        <v>1166</v>
      </c>
      <c r="E627" s="315">
        <v>3050000</v>
      </c>
      <c r="F627" s="315">
        <v>3050000</v>
      </c>
    </row>
    <row r="628" spans="1:6">
      <c r="A628" s="313" t="s">
        <v>247</v>
      </c>
      <c r="B628" s="314" t="s">
        <v>957</v>
      </c>
      <c r="C628" s="314" t="s">
        <v>1191</v>
      </c>
      <c r="D628" s="314" t="s">
        <v>1140</v>
      </c>
      <c r="E628" s="315">
        <v>3050000</v>
      </c>
      <c r="F628" s="315">
        <v>3050000</v>
      </c>
    </row>
    <row r="629" spans="1:6">
      <c r="A629" s="313" t="s">
        <v>208</v>
      </c>
      <c r="B629" s="314" t="s">
        <v>957</v>
      </c>
      <c r="C629" s="314" t="s">
        <v>1191</v>
      </c>
      <c r="D629" s="314" t="s">
        <v>389</v>
      </c>
      <c r="E629" s="315">
        <v>3050000</v>
      </c>
      <c r="F629" s="315">
        <v>3050000</v>
      </c>
    </row>
    <row r="630" spans="1:6" ht="38.25">
      <c r="A630" s="313" t="s">
        <v>592</v>
      </c>
      <c r="B630" s="314" t="s">
        <v>980</v>
      </c>
      <c r="C630" s="314" t="s">
        <v>1166</v>
      </c>
      <c r="D630" s="314" t="s">
        <v>1166</v>
      </c>
      <c r="E630" s="315">
        <v>177211178</v>
      </c>
      <c r="F630" s="315">
        <v>177211178</v>
      </c>
    </row>
    <row r="631" spans="1:6" ht="140.25">
      <c r="A631" s="313" t="s">
        <v>506</v>
      </c>
      <c r="B631" s="314" t="s">
        <v>700</v>
      </c>
      <c r="C631" s="314" t="s">
        <v>1166</v>
      </c>
      <c r="D631" s="314" t="s">
        <v>1166</v>
      </c>
      <c r="E631" s="315">
        <v>101095731</v>
      </c>
      <c r="F631" s="315">
        <v>101095731</v>
      </c>
    </row>
    <row r="632" spans="1:6" ht="76.5">
      <c r="A632" s="313" t="s">
        <v>1305</v>
      </c>
      <c r="B632" s="314" t="s">
        <v>700</v>
      </c>
      <c r="C632" s="314" t="s">
        <v>271</v>
      </c>
      <c r="D632" s="314" t="s">
        <v>1166</v>
      </c>
      <c r="E632" s="315">
        <v>50641071</v>
      </c>
      <c r="F632" s="315">
        <v>50641071</v>
      </c>
    </row>
    <row r="633" spans="1:6" ht="25.5">
      <c r="A633" s="313" t="s">
        <v>1182</v>
      </c>
      <c r="B633" s="314" t="s">
        <v>700</v>
      </c>
      <c r="C633" s="314" t="s">
        <v>133</v>
      </c>
      <c r="D633" s="314" t="s">
        <v>1166</v>
      </c>
      <c r="E633" s="315">
        <v>50641071</v>
      </c>
      <c r="F633" s="315">
        <v>50641071</v>
      </c>
    </row>
    <row r="634" spans="1:6">
      <c r="A634" s="313" t="s">
        <v>247</v>
      </c>
      <c r="B634" s="314" t="s">
        <v>700</v>
      </c>
      <c r="C634" s="314" t="s">
        <v>133</v>
      </c>
      <c r="D634" s="314" t="s">
        <v>1140</v>
      </c>
      <c r="E634" s="315">
        <v>50641071</v>
      </c>
      <c r="F634" s="315">
        <v>50641071</v>
      </c>
    </row>
    <row r="635" spans="1:6" ht="25.5">
      <c r="A635" s="313" t="s">
        <v>0</v>
      </c>
      <c r="B635" s="314" t="s">
        <v>700</v>
      </c>
      <c r="C635" s="314" t="s">
        <v>133</v>
      </c>
      <c r="D635" s="314" t="s">
        <v>399</v>
      </c>
      <c r="E635" s="315">
        <v>50641071</v>
      </c>
      <c r="F635" s="315">
        <v>50641071</v>
      </c>
    </row>
    <row r="636" spans="1:6" ht="38.25">
      <c r="A636" s="313" t="s">
        <v>1306</v>
      </c>
      <c r="B636" s="314" t="s">
        <v>700</v>
      </c>
      <c r="C636" s="314" t="s">
        <v>1307</v>
      </c>
      <c r="D636" s="314" t="s">
        <v>1166</v>
      </c>
      <c r="E636" s="315">
        <v>2497400</v>
      </c>
      <c r="F636" s="315">
        <v>2497400</v>
      </c>
    </row>
    <row r="637" spans="1:6" ht="38.25">
      <c r="A637" s="313" t="s">
        <v>1188</v>
      </c>
      <c r="B637" s="314" t="s">
        <v>700</v>
      </c>
      <c r="C637" s="314" t="s">
        <v>1189</v>
      </c>
      <c r="D637" s="314" t="s">
        <v>1166</v>
      </c>
      <c r="E637" s="315">
        <v>2497400</v>
      </c>
      <c r="F637" s="315">
        <v>2497400</v>
      </c>
    </row>
    <row r="638" spans="1:6">
      <c r="A638" s="313" t="s">
        <v>247</v>
      </c>
      <c r="B638" s="314" t="s">
        <v>700</v>
      </c>
      <c r="C638" s="314" t="s">
        <v>1189</v>
      </c>
      <c r="D638" s="314" t="s">
        <v>1140</v>
      </c>
      <c r="E638" s="315">
        <v>2497400</v>
      </c>
      <c r="F638" s="315">
        <v>2497400</v>
      </c>
    </row>
    <row r="639" spans="1:6" ht="25.5">
      <c r="A639" s="313" t="s">
        <v>0</v>
      </c>
      <c r="B639" s="314" t="s">
        <v>700</v>
      </c>
      <c r="C639" s="314" t="s">
        <v>1189</v>
      </c>
      <c r="D639" s="314" t="s">
        <v>399</v>
      </c>
      <c r="E639" s="315">
        <v>2497400</v>
      </c>
      <c r="F639" s="315">
        <v>2497400</v>
      </c>
    </row>
    <row r="640" spans="1:6" ht="38.25">
      <c r="A640" s="313" t="s">
        <v>1314</v>
      </c>
      <c r="B640" s="314" t="s">
        <v>700</v>
      </c>
      <c r="C640" s="314" t="s">
        <v>1315</v>
      </c>
      <c r="D640" s="314" t="s">
        <v>1166</v>
      </c>
      <c r="E640" s="315">
        <v>47943760</v>
      </c>
      <c r="F640" s="315">
        <v>47943760</v>
      </c>
    </row>
    <row r="641" spans="1:6">
      <c r="A641" s="313" t="s">
        <v>1190</v>
      </c>
      <c r="B641" s="314" t="s">
        <v>700</v>
      </c>
      <c r="C641" s="314" t="s">
        <v>1191</v>
      </c>
      <c r="D641" s="314" t="s">
        <v>1166</v>
      </c>
      <c r="E641" s="315">
        <v>47943760</v>
      </c>
      <c r="F641" s="315">
        <v>47943760</v>
      </c>
    </row>
    <row r="642" spans="1:6">
      <c r="A642" s="313" t="s">
        <v>139</v>
      </c>
      <c r="B642" s="314" t="s">
        <v>700</v>
      </c>
      <c r="C642" s="314" t="s">
        <v>1191</v>
      </c>
      <c r="D642" s="314" t="s">
        <v>1134</v>
      </c>
      <c r="E642" s="315">
        <v>47943760</v>
      </c>
      <c r="F642" s="315">
        <v>47943760</v>
      </c>
    </row>
    <row r="643" spans="1:6">
      <c r="A643" s="313" t="s">
        <v>1073</v>
      </c>
      <c r="B643" s="314" t="s">
        <v>700</v>
      </c>
      <c r="C643" s="314" t="s">
        <v>1191</v>
      </c>
      <c r="D643" s="314" t="s">
        <v>1074</v>
      </c>
      <c r="E643" s="315">
        <v>47943760</v>
      </c>
      <c r="F643" s="315">
        <v>47943760</v>
      </c>
    </row>
    <row r="644" spans="1:6">
      <c r="A644" s="313" t="s">
        <v>1308</v>
      </c>
      <c r="B644" s="314" t="s">
        <v>700</v>
      </c>
      <c r="C644" s="314" t="s">
        <v>1309</v>
      </c>
      <c r="D644" s="314" t="s">
        <v>1166</v>
      </c>
      <c r="E644" s="315">
        <v>13500</v>
      </c>
      <c r="F644" s="315">
        <v>13500</v>
      </c>
    </row>
    <row r="645" spans="1:6">
      <c r="A645" s="313" t="s">
        <v>1193</v>
      </c>
      <c r="B645" s="314" t="s">
        <v>700</v>
      </c>
      <c r="C645" s="314" t="s">
        <v>1194</v>
      </c>
      <c r="D645" s="314" t="s">
        <v>1166</v>
      </c>
      <c r="E645" s="315">
        <v>13500</v>
      </c>
      <c r="F645" s="315">
        <v>13500</v>
      </c>
    </row>
    <row r="646" spans="1:6">
      <c r="A646" s="313" t="s">
        <v>247</v>
      </c>
      <c r="B646" s="314" t="s">
        <v>700</v>
      </c>
      <c r="C646" s="314" t="s">
        <v>1194</v>
      </c>
      <c r="D646" s="314" t="s">
        <v>1140</v>
      </c>
      <c r="E646" s="315">
        <v>13500</v>
      </c>
      <c r="F646" s="315">
        <v>13500</v>
      </c>
    </row>
    <row r="647" spans="1:6" ht="25.5">
      <c r="A647" s="313" t="s">
        <v>0</v>
      </c>
      <c r="B647" s="314" t="s">
        <v>700</v>
      </c>
      <c r="C647" s="314" t="s">
        <v>1194</v>
      </c>
      <c r="D647" s="314" t="s">
        <v>399</v>
      </c>
      <c r="E647" s="315">
        <v>13500</v>
      </c>
      <c r="F647" s="315">
        <v>13500</v>
      </c>
    </row>
    <row r="648" spans="1:6" ht="191.25">
      <c r="A648" s="313" t="s">
        <v>507</v>
      </c>
      <c r="B648" s="314" t="s">
        <v>701</v>
      </c>
      <c r="C648" s="314" t="s">
        <v>1166</v>
      </c>
      <c r="D648" s="314" t="s">
        <v>1166</v>
      </c>
      <c r="E648" s="315">
        <v>67613370</v>
      </c>
      <c r="F648" s="315">
        <v>67613370</v>
      </c>
    </row>
    <row r="649" spans="1:6" ht="76.5">
      <c r="A649" s="313" t="s">
        <v>1305</v>
      </c>
      <c r="B649" s="314" t="s">
        <v>701</v>
      </c>
      <c r="C649" s="314" t="s">
        <v>271</v>
      </c>
      <c r="D649" s="314" t="s">
        <v>1166</v>
      </c>
      <c r="E649" s="315">
        <v>54253370</v>
      </c>
      <c r="F649" s="315">
        <v>54253370</v>
      </c>
    </row>
    <row r="650" spans="1:6" ht="25.5">
      <c r="A650" s="313" t="s">
        <v>1182</v>
      </c>
      <c r="B650" s="314" t="s">
        <v>701</v>
      </c>
      <c r="C650" s="314" t="s">
        <v>133</v>
      </c>
      <c r="D650" s="314" t="s">
        <v>1166</v>
      </c>
      <c r="E650" s="315">
        <v>54253370</v>
      </c>
      <c r="F650" s="315">
        <v>54253370</v>
      </c>
    </row>
    <row r="651" spans="1:6">
      <c r="A651" s="313" t="s">
        <v>247</v>
      </c>
      <c r="B651" s="314" t="s">
        <v>701</v>
      </c>
      <c r="C651" s="314" t="s">
        <v>133</v>
      </c>
      <c r="D651" s="314" t="s">
        <v>1140</v>
      </c>
      <c r="E651" s="315">
        <v>54253370</v>
      </c>
      <c r="F651" s="315">
        <v>54253370</v>
      </c>
    </row>
    <row r="652" spans="1:6" ht="25.5">
      <c r="A652" s="313" t="s">
        <v>0</v>
      </c>
      <c r="B652" s="314" t="s">
        <v>701</v>
      </c>
      <c r="C652" s="314" t="s">
        <v>133</v>
      </c>
      <c r="D652" s="314" t="s">
        <v>399</v>
      </c>
      <c r="E652" s="315">
        <v>54253370</v>
      </c>
      <c r="F652" s="315">
        <v>54253370</v>
      </c>
    </row>
    <row r="653" spans="1:6" ht="38.25">
      <c r="A653" s="313" t="s">
        <v>1314</v>
      </c>
      <c r="B653" s="314" t="s">
        <v>701</v>
      </c>
      <c r="C653" s="314" t="s">
        <v>1315</v>
      </c>
      <c r="D653" s="314" t="s">
        <v>1166</v>
      </c>
      <c r="E653" s="315">
        <v>13360000</v>
      </c>
      <c r="F653" s="315">
        <v>13360000</v>
      </c>
    </row>
    <row r="654" spans="1:6">
      <c r="A654" s="313" t="s">
        <v>1190</v>
      </c>
      <c r="B654" s="314" t="s">
        <v>701</v>
      </c>
      <c r="C654" s="314" t="s">
        <v>1191</v>
      </c>
      <c r="D654" s="314" t="s">
        <v>1166</v>
      </c>
      <c r="E654" s="315">
        <v>13360000</v>
      </c>
      <c r="F654" s="315">
        <v>13360000</v>
      </c>
    </row>
    <row r="655" spans="1:6">
      <c r="A655" s="313" t="s">
        <v>139</v>
      </c>
      <c r="B655" s="314" t="s">
        <v>701</v>
      </c>
      <c r="C655" s="314" t="s">
        <v>1191</v>
      </c>
      <c r="D655" s="314" t="s">
        <v>1134</v>
      </c>
      <c r="E655" s="315">
        <v>13360000</v>
      </c>
      <c r="F655" s="315">
        <v>13360000</v>
      </c>
    </row>
    <row r="656" spans="1:6">
      <c r="A656" s="313" t="s">
        <v>1073</v>
      </c>
      <c r="B656" s="314" t="s">
        <v>701</v>
      </c>
      <c r="C656" s="314" t="s">
        <v>1191</v>
      </c>
      <c r="D656" s="314" t="s">
        <v>1074</v>
      </c>
      <c r="E656" s="315">
        <v>13360000</v>
      </c>
      <c r="F656" s="315">
        <v>13360000</v>
      </c>
    </row>
    <row r="657" spans="1:6" ht="153">
      <c r="A657" s="313" t="s">
        <v>563</v>
      </c>
      <c r="B657" s="314" t="s">
        <v>702</v>
      </c>
      <c r="C657" s="314" t="s">
        <v>1166</v>
      </c>
      <c r="D657" s="314" t="s">
        <v>1166</v>
      </c>
      <c r="E657" s="315">
        <v>393127</v>
      </c>
      <c r="F657" s="315">
        <v>393127</v>
      </c>
    </row>
    <row r="658" spans="1:6" ht="38.25">
      <c r="A658" s="313" t="s">
        <v>1314</v>
      </c>
      <c r="B658" s="314" t="s">
        <v>702</v>
      </c>
      <c r="C658" s="314" t="s">
        <v>1315</v>
      </c>
      <c r="D658" s="314" t="s">
        <v>1166</v>
      </c>
      <c r="E658" s="315">
        <v>393127</v>
      </c>
      <c r="F658" s="315">
        <v>393127</v>
      </c>
    </row>
    <row r="659" spans="1:6">
      <c r="A659" s="313" t="s">
        <v>1190</v>
      </c>
      <c r="B659" s="314" t="s">
        <v>702</v>
      </c>
      <c r="C659" s="314" t="s">
        <v>1191</v>
      </c>
      <c r="D659" s="314" t="s">
        <v>1166</v>
      </c>
      <c r="E659" s="315">
        <v>393127</v>
      </c>
      <c r="F659" s="315">
        <v>393127</v>
      </c>
    </row>
    <row r="660" spans="1:6">
      <c r="A660" s="313" t="s">
        <v>139</v>
      </c>
      <c r="B660" s="314" t="s">
        <v>702</v>
      </c>
      <c r="C660" s="314" t="s">
        <v>1191</v>
      </c>
      <c r="D660" s="314" t="s">
        <v>1134</v>
      </c>
      <c r="E660" s="315">
        <v>393127</v>
      </c>
      <c r="F660" s="315">
        <v>393127</v>
      </c>
    </row>
    <row r="661" spans="1:6">
      <c r="A661" s="313" t="s">
        <v>1073</v>
      </c>
      <c r="B661" s="314" t="s">
        <v>702</v>
      </c>
      <c r="C661" s="314" t="s">
        <v>1191</v>
      </c>
      <c r="D661" s="314" t="s">
        <v>1074</v>
      </c>
      <c r="E661" s="315">
        <v>393127</v>
      </c>
      <c r="F661" s="315">
        <v>393127</v>
      </c>
    </row>
    <row r="662" spans="1:6" ht="127.5">
      <c r="A662" s="313" t="s">
        <v>508</v>
      </c>
      <c r="B662" s="314" t="s">
        <v>703</v>
      </c>
      <c r="C662" s="314" t="s">
        <v>1166</v>
      </c>
      <c r="D662" s="314" t="s">
        <v>1166</v>
      </c>
      <c r="E662" s="315">
        <v>850000</v>
      </c>
      <c r="F662" s="315">
        <v>850000</v>
      </c>
    </row>
    <row r="663" spans="1:6" ht="76.5">
      <c r="A663" s="313" t="s">
        <v>1305</v>
      </c>
      <c r="B663" s="314" t="s">
        <v>703</v>
      </c>
      <c r="C663" s="314" t="s">
        <v>271</v>
      </c>
      <c r="D663" s="314" t="s">
        <v>1166</v>
      </c>
      <c r="E663" s="315">
        <v>400000</v>
      </c>
      <c r="F663" s="315">
        <v>400000</v>
      </c>
    </row>
    <row r="664" spans="1:6" ht="25.5">
      <c r="A664" s="313" t="s">
        <v>1182</v>
      </c>
      <c r="B664" s="314" t="s">
        <v>703</v>
      </c>
      <c r="C664" s="314" t="s">
        <v>133</v>
      </c>
      <c r="D664" s="314" t="s">
        <v>1166</v>
      </c>
      <c r="E664" s="315">
        <v>400000</v>
      </c>
      <c r="F664" s="315">
        <v>400000</v>
      </c>
    </row>
    <row r="665" spans="1:6">
      <c r="A665" s="313" t="s">
        <v>247</v>
      </c>
      <c r="B665" s="314" t="s">
        <v>703</v>
      </c>
      <c r="C665" s="314" t="s">
        <v>133</v>
      </c>
      <c r="D665" s="314" t="s">
        <v>1140</v>
      </c>
      <c r="E665" s="315">
        <v>400000</v>
      </c>
      <c r="F665" s="315">
        <v>400000</v>
      </c>
    </row>
    <row r="666" spans="1:6" ht="25.5">
      <c r="A666" s="313" t="s">
        <v>0</v>
      </c>
      <c r="B666" s="314" t="s">
        <v>703</v>
      </c>
      <c r="C666" s="314" t="s">
        <v>133</v>
      </c>
      <c r="D666" s="314" t="s">
        <v>399</v>
      </c>
      <c r="E666" s="315">
        <v>400000</v>
      </c>
      <c r="F666" s="315">
        <v>400000</v>
      </c>
    </row>
    <row r="667" spans="1:6" ht="38.25">
      <c r="A667" s="313" t="s">
        <v>1314</v>
      </c>
      <c r="B667" s="314" t="s">
        <v>703</v>
      </c>
      <c r="C667" s="314" t="s">
        <v>1315</v>
      </c>
      <c r="D667" s="314" t="s">
        <v>1166</v>
      </c>
      <c r="E667" s="315">
        <v>450000</v>
      </c>
      <c r="F667" s="315">
        <v>450000</v>
      </c>
    </row>
    <row r="668" spans="1:6">
      <c r="A668" s="313" t="s">
        <v>1190</v>
      </c>
      <c r="B668" s="314" t="s">
        <v>703</v>
      </c>
      <c r="C668" s="314" t="s">
        <v>1191</v>
      </c>
      <c r="D668" s="314" t="s">
        <v>1166</v>
      </c>
      <c r="E668" s="315">
        <v>450000</v>
      </c>
      <c r="F668" s="315">
        <v>450000</v>
      </c>
    </row>
    <row r="669" spans="1:6">
      <c r="A669" s="313" t="s">
        <v>139</v>
      </c>
      <c r="B669" s="314" t="s">
        <v>703</v>
      </c>
      <c r="C669" s="314" t="s">
        <v>1191</v>
      </c>
      <c r="D669" s="314" t="s">
        <v>1134</v>
      </c>
      <c r="E669" s="315">
        <v>450000</v>
      </c>
      <c r="F669" s="315">
        <v>450000</v>
      </c>
    </row>
    <row r="670" spans="1:6">
      <c r="A670" s="313" t="s">
        <v>1073</v>
      </c>
      <c r="B670" s="314" t="s">
        <v>703</v>
      </c>
      <c r="C670" s="314" t="s">
        <v>1191</v>
      </c>
      <c r="D670" s="314" t="s">
        <v>1074</v>
      </c>
      <c r="E670" s="315">
        <v>450000</v>
      </c>
      <c r="F670" s="315">
        <v>450000</v>
      </c>
    </row>
    <row r="671" spans="1:6" ht="140.25">
      <c r="A671" s="313" t="s">
        <v>564</v>
      </c>
      <c r="B671" s="314" t="s">
        <v>704</v>
      </c>
      <c r="C671" s="314" t="s">
        <v>1166</v>
      </c>
      <c r="D671" s="314" t="s">
        <v>1166</v>
      </c>
      <c r="E671" s="315">
        <v>6480000</v>
      </c>
      <c r="F671" s="315">
        <v>6480000</v>
      </c>
    </row>
    <row r="672" spans="1:6" ht="38.25">
      <c r="A672" s="313" t="s">
        <v>1306</v>
      </c>
      <c r="B672" s="314" t="s">
        <v>704</v>
      </c>
      <c r="C672" s="314" t="s">
        <v>1307</v>
      </c>
      <c r="D672" s="314" t="s">
        <v>1166</v>
      </c>
      <c r="E672" s="315">
        <v>690000</v>
      </c>
      <c r="F672" s="315">
        <v>690000</v>
      </c>
    </row>
    <row r="673" spans="1:6" ht="38.25">
      <c r="A673" s="313" t="s">
        <v>1188</v>
      </c>
      <c r="B673" s="314" t="s">
        <v>704</v>
      </c>
      <c r="C673" s="314" t="s">
        <v>1189</v>
      </c>
      <c r="D673" s="314" t="s">
        <v>1166</v>
      </c>
      <c r="E673" s="315">
        <v>690000</v>
      </c>
      <c r="F673" s="315">
        <v>690000</v>
      </c>
    </row>
    <row r="674" spans="1:6">
      <c r="A674" s="313" t="s">
        <v>247</v>
      </c>
      <c r="B674" s="314" t="s">
        <v>704</v>
      </c>
      <c r="C674" s="314" t="s">
        <v>1189</v>
      </c>
      <c r="D674" s="314" t="s">
        <v>1140</v>
      </c>
      <c r="E674" s="315">
        <v>690000</v>
      </c>
      <c r="F674" s="315">
        <v>690000</v>
      </c>
    </row>
    <row r="675" spans="1:6" ht="25.5">
      <c r="A675" s="313" t="s">
        <v>0</v>
      </c>
      <c r="B675" s="314" t="s">
        <v>704</v>
      </c>
      <c r="C675" s="314" t="s">
        <v>1189</v>
      </c>
      <c r="D675" s="314" t="s">
        <v>399</v>
      </c>
      <c r="E675" s="315">
        <v>690000</v>
      </c>
      <c r="F675" s="315">
        <v>690000</v>
      </c>
    </row>
    <row r="676" spans="1:6" ht="38.25">
      <c r="A676" s="313" t="s">
        <v>1314</v>
      </c>
      <c r="B676" s="314" t="s">
        <v>704</v>
      </c>
      <c r="C676" s="314" t="s">
        <v>1315</v>
      </c>
      <c r="D676" s="314" t="s">
        <v>1166</v>
      </c>
      <c r="E676" s="315">
        <v>5790000</v>
      </c>
      <c r="F676" s="315">
        <v>5790000</v>
      </c>
    </row>
    <row r="677" spans="1:6">
      <c r="A677" s="313" t="s">
        <v>1190</v>
      </c>
      <c r="B677" s="314" t="s">
        <v>704</v>
      </c>
      <c r="C677" s="314" t="s">
        <v>1191</v>
      </c>
      <c r="D677" s="314" t="s">
        <v>1166</v>
      </c>
      <c r="E677" s="315">
        <v>5790000</v>
      </c>
      <c r="F677" s="315">
        <v>5790000</v>
      </c>
    </row>
    <row r="678" spans="1:6">
      <c r="A678" s="313" t="s">
        <v>139</v>
      </c>
      <c r="B678" s="314" t="s">
        <v>704</v>
      </c>
      <c r="C678" s="314" t="s">
        <v>1191</v>
      </c>
      <c r="D678" s="314" t="s">
        <v>1134</v>
      </c>
      <c r="E678" s="315">
        <v>5790000</v>
      </c>
      <c r="F678" s="315">
        <v>5790000</v>
      </c>
    </row>
    <row r="679" spans="1:6">
      <c r="A679" s="313" t="s">
        <v>1073</v>
      </c>
      <c r="B679" s="314" t="s">
        <v>704</v>
      </c>
      <c r="C679" s="314" t="s">
        <v>1191</v>
      </c>
      <c r="D679" s="314" t="s">
        <v>1074</v>
      </c>
      <c r="E679" s="315">
        <v>5790000</v>
      </c>
      <c r="F679" s="315">
        <v>5790000</v>
      </c>
    </row>
    <row r="680" spans="1:6" ht="102">
      <c r="A680" s="313" t="s">
        <v>1594</v>
      </c>
      <c r="B680" s="314" t="s">
        <v>1595</v>
      </c>
      <c r="C680" s="314" t="s">
        <v>1166</v>
      </c>
      <c r="D680" s="314" t="s">
        <v>1166</v>
      </c>
      <c r="E680" s="315">
        <v>153950</v>
      </c>
      <c r="F680" s="315">
        <v>153950</v>
      </c>
    </row>
    <row r="681" spans="1:6" ht="38.25">
      <c r="A681" s="313" t="s">
        <v>1306</v>
      </c>
      <c r="B681" s="314" t="s">
        <v>1595</v>
      </c>
      <c r="C681" s="314" t="s">
        <v>1307</v>
      </c>
      <c r="D681" s="314" t="s">
        <v>1166</v>
      </c>
      <c r="E681" s="315">
        <v>54280</v>
      </c>
      <c r="F681" s="315">
        <v>54280</v>
      </c>
    </row>
    <row r="682" spans="1:6" ht="38.25">
      <c r="A682" s="313" t="s">
        <v>1188</v>
      </c>
      <c r="B682" s="314" t="s">
        <v>1595</v>
      </c>
      <c r="C682" s="314" t="s">
        <v>1189</v>
      </c>
      <c r="D682" s="314" t="s">
        <v>1166</v>
      </c>
      <c r="E682" s="315">
        <v>54280</v>
      </c>
      <c r="F682" s="315">
        <v>54280</v>
      </c>
    </row>
    <row r="683" spans="1:6">
      <c r="A683" s="313" t="s">
        <v>247</v>
      </c>
      <c r="B683" s="314" t="s">
        <v>1595</v>
      </c>
      <c r="C683" s="314" t="s">
        <v>1189</v>
      </c>
      <c r="D683" s="314" t="s">
        <v>1140</v>
      </c>
      <c r="E683" s="315">
        <v>54280</v>
      </c>
      <c r="F683" s="315">
        <v>54280</v>
      </c>
    </row>
    <row r="684" spans="1:6" ht="25.5">
      <c r="A684" s="313" t="s">
        <v>0</v>
      </c>
      <c r="B684" s="314" t="s">
        <v>1595</v>
      </c>
      <c r="C684" s="314" t="s">
        <v>1189</v>
      </c>
      <c r="D684" s="314" t="s">
        <v>399</v>
      </c>
      <c r="E684" s="315">
        <v>54280</v>
      </c>
      <c r="F684" s="315">
        <v>54280</v>
      </c>
    </row>
    <row r="685" spans="1:6" ht="38.25">
      <c r="A685" s="313" t="s">
        <v>1314</v>
      </c>
      <c r="B685" s="314" t="s">
        <v>1595</v>
      </c>
      <c r="C685" s="314" t="s">
        <v>1315</v>
      </c>
      <c r="D685" s="314" t="s">
        <v>1166</v>
      </c>
      <c r="E685" s="315">
        <v>99670</v>
      </c>
      <c r="F685" s="315">
        <v>99670</v>
      </c>
    </row>
    <row r="686" spans="1:6">
      <c r="A686" s="313" t="s">
        <v>1190</v>
      </c>
      <c r="B686" s="314" t="s">
        <v>1595</v>
      </c>
      <c r="C686" s="314" t="s">
        <v>1191</v>
      </c>
      <c r="D686" s="314" t="s">
        <v>1166</v>
      </c>
      <c r="E686" s="315">
        <v>99670</v>
      </c>
      <c r="F686" s="315">
        <v>99670</v>
      </c>
    </row>
    <row r="687" spans="1:6">
      <c r="A687" s="313" t="s">
        <v>139</v>
      </c>
      <c r="B687" s="314" t="s">
        <v>1595</v>
      </c>
      <c r="C687" s="314" t="s">
        <v>1191</v>
      </c>
      <c r="D687" s="314" t="s">
        <v>1134</v>
      </c>
      <c r="E687" s="315">
        <v>99670</v>
      </c>
      <c r="F687" s="315">
        <v>99670</v>
      </c>
    </row>
    <row r="688" spans="1:6">
      <c r="A688" s="313" t="s">
        <v>1073</v>
      </c>
      <c r="B688" s="314" t="s">
        <v>1595</v>
      </c>
      <c r="C688" s="314" t="s">
        <v>1191</v>
      </c>
      <c r="D688" s="314" t="s">
        <v>1074</v>
      </c>
      <c r="E688" s="315">
        <v>99670</v>
      </c>
      <c r="F688" s="315">
        <v>99670</v>
      </c>
    </row>
    <row r="689" spans="1:6" ht="127.5">
      <c r="A689" s="313" t="s">
        <v>952</v>
      </c>
      <c r="B689" s="314" t="s">
        <v>953</v>
      </c>
      <c r="C689" s="314" t="s">
        <v>1166</v>
      </c>
      <c r="D689" s="314" t="s">
        <v>1166</v>
      </c>
      <c r="E689" s="315">
        <v>625000</v>
      </c>
      <c r="F689" s="315">
        <v>625000</v>
      </c>
    </row>
    <row r="690" spans="1:6" ht="38.25">
      <c r="A690" s="313" t="s">
        <v>1306</v>
      </c>
      <c r="B690" s="314" t="s">
        <v>953</v>
      </c>
      <c r="C690" s="314" t="s">
        <v>1307</v>
      </c>
      <c r="D690" s="314" t="s">
        <v>1166</v>
      </c>
      <c r="E690" s="315">
        <v>210000</v>
      </c>
      <c r="F690" s="315">
        <v>210000</v>
      </c>
    </row>
    <row r="691" spans="1:6" ht="38.25">
      <c r="A691" s="313" t="s">
        <v>1188</v>
      </c>
      <c r="B691" s="314" t="s">
        <v>953</v>
      </c>
      <c r="C691" s="314" t="s">
        <v>1189</v>
      </c>
      <c r="D691" s="314" t="s">
        <v>1166</v>
      </c>
      <c r="E691" s="315">
        <v>210000</v>
      </c>
      <c r="F691" s="315">
        <v>210000</v>
      </c>
    </row>
    <row r="692" spans="1:6">
      <c r="A692" s="313" t="s">
        <v>247</v>
      </c>
      <c r="B692" s="314" t="s">
        <v>953</v>
      </c>
      <c r="C692" s="314" t="s">
        <v>1189</v>
      </c>
      <c r="D692" s="314" t="s">
        <v>1140</v>
      </c>
      <c r="E692" s="315">
        <v>210000</v>
      </c>
      <c r="F692" s="315">
        <v>210000</v>
      </c>
    </row>
    <row r="693" spans="1:6" ht="25.5">
      <c r="A693" s="313" t="s">
        <v>0</v>
      </c>
      <c r="B693" s="314" t="s">
        <v>953</v>
      </c>
      <c r="C693" s="314" t="s">
        <v>1189</v>
      </c>
      <c r="D693" s="314" t="s">
        <v>399</v>
      </c>
      <c r="E693" s="315">
        <v>210000</v>
      </c>
      <c r="F693" s="315">
        <v>210000</v>
      </c>
    </row>
    <row r="694" spans="1:6" ht="38.25">
      <c r="A694" s="313" t="s">
        <v>1314</v>
      </c>
      <c r="B694" s="314" t="s">
        <v>953</v>
      </c>
      <c r="C694" s="314" t="s">
        <v>1315</v>
      </c>
      <c r="D694" s="314" t="s">
        <v>1166</v>
      </c>
      <c r="E694" s="315">
        <v>415000</v>
      </c>
      <c r="F694" s="315">
        <v>415000</v>
      </c>
    </row>
    <row r="695" spans="1:6">
      <c r="A695" s="313" t="s">
        <v>1190</v>
      </c>
      <c r="B695" s="314" t="s">
        <v>953</v>
      </c>
      <c r="C695" s="314" t="s">
        <v>1191</v>
      </c>
      <c r="D695" s="314" t="s">
        <v>1166</v>
      </c>
      <c r="E695" s="315">
        <v>415000</v>
      </c>
      <c r="F695" s="315">
        <v>415000</v>
      </c>
    </row>
    <row r="696" spans="1:6">
      <c r="A696" s="313" t="s">
        <v>139</v>
      </c>
      <c r="B696" s="314" t="s">
        <v>953</v>
      </c>
      <c r="C696" s="314" t="s">
        <v>1191</v>
      </c>
      <c r="D696" s="314" t="s">
        <v>1134</v>
      </c>
      <c r="E696" s="315">
        <v>415000</v>
      </c>
      <c r="F696" s="315">
        <v>415000</v>
      </c>
    </row>
    <row r="697" spans="1:6">
      <c r="A697" s="313" t="s">
        <v>1073</v>
      </c>
      <c r="B697" s="314" t="s">
        <v>953</v>
      </c>
      <c r="C697" s="314" t="s">
        <v>1191</v>
      </c>
      <c r="D697" s="314" t="s">
        <v>1074</v>
      </c>
      <c r="E697" s="315">
        <v>415000</v>
      </c>
      <c r="F697" s="315">
        <v>415000</v>
      </c>
    </row>
    <row r="698" spans="1:6" ht="25.5">
      <c r="A698" s="313" t="s">
        <v>463</v>
      </c>
      <c r="B698" s="314" t="s">
        <v>981</v>
      </c>
      <c r="C698" s="314" t="s">
        <v>1166</v>
      </c>
      <c r="D698" s="314" t="s">
        <v>1166</v>
      </c>
      <c r="E698" s="315">
        <v>17711558</v>
      </c>
      <c r="F698" s="315">
        <v>17711558</v>
      </c>
    </row>
    <row r="699" spans="1:6" ht="38.25">
      <c r="A699" s="313" t="s">
        <v>464</v>
      </c>
      <c r="B699" s="314" t="s">
        <v>982</v>
      </c>
      <c r="C699" s="314" t="s">
        <v>1166</v>
      </c>
      <c r="D699" s="314" t="s">
        <v>1166</v>
      </c>
      <c r="E699" s="315">
        <v>4115610</v>
      </c>
      <c r="F699" s="315">
        <v>4115610</v>
      </c>
    </row>
    <row r="700" spans="1:6" ht="89.25">
      <c r="A700" s="313" t="s">
        <v>1860</v>
      </c>
      <c r="B700" s="314" t="s">
        <v>1861</v>
      </c>
      <c r="C700" s="314" t="s">
        <v>1166</v>
      </c>
      <c r="D700" s="314" t="s">
        <v>1166</v>
      </c>
      <c r="E700" s="315">
        <v>511750</v>
      </c>
      <c r="F700" s="315">
        <v>511750</v>
      </c>
    </row>
    <row r="701" spans="1:6" ht="38.25">
      <c r="A701" s="313" t="s">
        <v>1314</v>
      </c>
      <c r="B701" s="314" t="s">
        <v>1861</v>
      </c>
      <c r="C701" s="314" t="s">
        <v>1315</v>
      </c>
      <c r="D701" s="314" t="s">
        <v>1166</v>
      </c>
      <c r="E701" s="315">
        <v>511750</v>
      </c>
      <c r="F701" s="315">
        <v>511750</v>
      </c>
    </row>
    <row r="702" spans="1:6">
      <c r="A702" s="313" t="s">
        <v>1190</v>
      </c>
      <c r="B702" s="314" t="s">
        <v>1861</v>
      </c>
      <c r="C702" s="314" t="s">
        <v>1191</v>
      </c>
      <c r="D702" s="314" t="s">
        <v>1166</v>
      </c>
      <c r="E702" s="315">
        <v>511750</v>
      </c>
      <c r="F702" s="315">
        <v>511750</v>
      </c>
    </row>
    <row r="703" spans="1:6">
      <c r="A703" s="313" t="s">
        <v>139</v>
      </c>
      <c r="B703" s="314" t="s">
        <v>1861</v>
      </c>
      <c r="C703" s="314" t="s">
        <v>1191</v>
      </c>
      <c r="D703" s="314" t="s">
        <v>1134</v>
      </c>
      <c r="E703" s="315">
        <v>511750</v>
      </c>
      <c r="F703" s="315">
        <v>511750</v>
      </c>
    </row>
    <row r="704" spans="1:6">
      <c r="A704" s="313" t="s">
        <v>1071</v>
      </c>
      <c r="B704" s="314" t="s">
        <v>1861</v>
      </c>
      <c r="C704" s="314" t="s">
        <v>1191</v>
      </c>
      <c r="D704" s="314" t="s">
        <v>362</v>
      </c>
      <c r="E704" s="315">
        <v>511750</v>
      </c>
      <c r="F704" s="315">
        <v>511750</v>
      </c>
    </row>
    <row r="705" spans="1:6" ht="76.5">
      <c r="A705" s="313" t="s">
        <v>1483</v>
      </c>
      <c r="B705" s="314" t="s">
        <v>679</v>
      </c>
      <c r="C705" s="314" t="s">
        <v>1166</v>
      </c>
      <c r="D705" s="314" t="s">
        <v>1166</v>
      </c>
      <c r="E705" s="315">
        <v>1025610</v>
      </c>
      <c r="F705" s="315">
        <v>1025610</v>
      </c>
    </row>
    <row r="706" spans="1:6" ht="38.25">
      <c r="A706" s="313" t="s">
        <v>1314</v>
      </c>
      <c r="B706" s="314" t="s">
        <v>679</v>
      </c>
      <c r="C706" s="314" t="s">
        <v>1315</v>
      </c>
      <c r="D706" s="314" t="s">
        <v>1166</v>
      </c>
      <c r="E706" s="315">
        <v>1025610</v>
      </c>
      <c r="F706" s="315">
        <v>1025610</v>
      </c>
    </row>
    <row r="707" spans="1:6">
      <c r="A707" s="313" t="s">
        <v>1190</v>
      </c>
      <c r="B707" s="314" t="s">
        <v>679</v>
      </c>
      <c r="C707" s="314" t="s">
        <v>1191</v>
      </c>
      <c r="D707" s="314" t="s">
        <v>1166</v>
      </c>
      <c r="E707" s="315">
        <v>1025610</v>
      </c>
      <c r="F707" s="315">
        <v>1025610</v>
      </c>
    </row>
    <row r="708" spans="1:6">
      <c r="A708" s="313" t="s">
        <v>139</v>
      </c>
      <c r="B708" s="314" t="s">
        <v>679</v>
      </c>
      <c r="C708" s="314" t="s">
        <v>1191</v>
      </c>
      <c r="D708" s="314" t="s">
        <v>1134</v>
      </c>
      <c r="E708" s="315">
        <v>1025610</v>
      </c>
      <c r="F708" s="315">
        <v>1025610</v>
      </c>
    </row>
    <row r="709" spans="1:6">
      <c r="A709" s="313" t="s">
        <v>1071</v>
      </c>
      <c r="B709" s="314" t="s">
        <v>679</v>
      </c>
      <c r="C709" s="314" t="s">
        <v>1191</v>
      </c>
      <c r="D709" s="314" t="s">
        <v>362</v>
      </c>
      <c r="E709" s="315">
        <v>1025610</v>
      </c>
      <c r="F709" s="315">
        <v>1025610</v>
      </c>
    </row>
    <row r="710" spans="1:6" ht="153">
      <c r="A710" s="313" t="s">
        <v>1456</v>
      </c>
      <c r="B710" s="314" t="s">
        <v>796</v>
      </c>
      <c r="C710" s="314" t="s">
        <v>1166</v>
      </c>
      <c r="D710" s="314" t="s">
        <v>1166</v>
      </c>
      <c r="E710" s="315">
        <v>2578250</v>
      </c>
      <c r="F710" s="315">
        <v>2578250</v>
      </c>
    </row>
    <row r="711" spans="1:6">
      <c r="A711" s="313" t="s">
        <v>1316</v>
      </c>
      <c r="B711" s="314" t="s">
        <v>796</v>
      </c>
      <c r="C711" s="314" t="s">
        <v>1317</v>
      </c>
      <c r="D711" s="314" t="s">
        <v>1166</v>
      </c>
      <c r="E711" s="315">
        <v>2578250</v>
      </c>
      <c r="F711" s="315">
        <v>2578250</v>
      </c>
    </row>
    <row r="712" spans="1:6">
      <c r="A712" s="313" t="s">
        <v>68</v>
      </c>
      <c r="B712" s="314" t="s">
        <v>796</v>
      </c>
      <c r="C712" s="314" t="s">
        <v>427</v>
      </c>
      <c r="D712" s="314" t="s">
        <v>1166</v>
      </c>
      <c r="E712" s="315">
        <v>2578250</v>
      </c>
      <c r="F712" s="315">
        <v>2578250</v>
      </c>
    </row>
    <row r="713" spans="1:6">
      <c r="A713" s="313" t="s">
        <v>139</v>
      </c>
      <c r="B713" s="314" t="s">
        <v>796</v>
      </c>
      <c r="C713" s="314" t="s">
        <v>427</v>
      </c>
      <c r="D713" s="314" t="s">
        <v>1134</v>
      </c>
      <c r="E713" s="315">
        <v>2578250</v>
      </c>
      <c r="F713" s="315">
        <v>2578250</v>
      </c>
    </row>
    <row r="714" spans="1:6">
      <c r="A714" s="313" t="s">
        <v>1071</v>
      </c>
      <c r="B714" s="314" t="s">
        <v>796</v>
      </c>
      <c r="C714" s="314" t="s">
        <v>427</v>
      </c>
      <c r="D714" s="314" t="s">
        <v>362</v>
      </c>
      <c r="E714" s="315">
        <v>2578250</v>
      </c>
      <c r="F714" s="315">
        <v>2578250</v>
      </c>
    </row>
    <row r="715" spans="1:6" ht="38.25">
      <c r="A715" s="313" t="s">
        <v>466</v>
      </c>
      <c r="B715" s="314" t="s">
        <v>1862</v>
      </c>
      <c r="C715" s="314" t="s">
        <v>1166</v>
      </c>
      <c r="D715" s="314" t="s">
        <v>1166</v>
      </c>
      <c r="E715" s="315">
        <v>270000</v>
      </c>
      <c r="F715" s="315">
        <v>270000</v>
      </c>
    </row>
    <row r="716" spans="1:6" ht="63.75">
      <c r="A716" s="313" t="s">
        <v>366</v>
      </c>
      <c r="B716" s="314" t="s">
        <v>680</v>
      </c>
      <c r="C716" s="314" t="s">
        <v>1166</v>
      </c>
      <c r="D716" s="314" t="s">
        <v>1166</v>
      </c>
      <c r="E716" s="315">
        <v>150000</v>
      </c>
      <c r="F716" s="315">
        <v>150000</v>
      </c>
    </row>
    <row r="717" spans="1:6" ht="38.25">
      <c r="A717" s="313" t="s">
        <v>1314</v>
      </c>
      <c r="B717" s="314" t="s">
        <v>680</v>
      </c>
      <c r="C717" s="314" t="s">
        <v>1315</v>
      </c>
      <c r="D717" s="314" t="s">
        <v>1166</v>
      </c>
      <c r="E717" s="315">
        <v>150000</v>
      </c>
      <c r="F717" s="315">
        <v>150000</v>
      </c>
    </row>
    <row r="718" spans="1:6">
      <c r="A718" s="313" t="s">
        <v>1190</v>
      </c>
      <c r="B718" s="314" t="s">
        <v>680</v>
      </c>
      <c r="C718" s="314" t="s">
        <v>1191</v>
      </c>
      <c r="D718" s="314" t="s">
        <v>1166</v>
      </c>
      <c r="E718" s="315">
        <v>150000</v>
      </c>
      <c r="F718" s="315">
        <v>150000</v>
      </c>
    </row>
    <row r="719" spans="1:6">
      <c r="A719" s="313" t="s">
        <v>139</v>
      </c>
      <c r="B719" s="314" t="s">
        <v>680</v>
      </c>
      <c r="C719" s="314" t="s">
        <v>1191</v>
      </c>
      <c r="D719" s="314" t="s">
        <v>1134</v>
      </c>
      <c r="E719" s="315">
        <v>150000</v>
      </c>
      <c r="F719" s="315">
        <v>150000</v>
      </c>
    </row>
    <row r="720" spans="1:6">
      <c r="A720" s="313" t="s">
        <v>1071</v>
      </c>
      <c r="B720" s="314" t="s">
        <v>680</v>
      </c>
      <c r="C720" s="314" t="s">
        <v>1191</v>
      </c>
      <c r="D720" s="314" t="s">
        <v>362</v>
      </c>
      <c r="E720" s="315">
        <v>150000</v>
      </c>
      <c r="F720" s="315">
        <v>150000</v>
      </c>
    </row>
    <row r="721" spans="1:6" ht="102">
      <c r="A721" s="313" t="s">
        <v>1485</v>
      </c>
      <c r="B721" s="314" t="s">
        <v>1475</v>
      </c>
      <c r="C721" s="314" t="s">
        <v>1166</v>
      </c>
      <c r="D721" s="314" t="s">
        <v>1166</v>
      </c>
      <c r="E721" s="315">
        <v>20000</v>
      </c>
      <c r="F721" s="315">
        <v>20000</v>
      </c>
    </row>
    <row r="722" spans="1:6" ht="38.25">
      <c r="A722" s="313" t="s">
        <v>1314</v>
      </c>
      <c r="B722" s="314" t="s">
        <v>1475</v>
      </c>
      <c r="C722" s="314" t="s">
        <v>1315</v>
      </c>
      <c r="D722" s="314" t="s">
        <v>1166</v>
      </c>
      <c r="E722" s="315">
        <v>20000</v>
      </c>
      <c r="F722" s="315">
        <v>20000</v>
      </c>
    </row>
    <row r="723" spans="1:6">
      <c r="A723" s="313" t="s">
        <v>1190</v>
      </c>
      <c r="B723" s="314" t="s">
        <v>1475</v>
      </c>
      <c r="C723" s="314" t="s">
        <v>1191</v>
      </c>
      <c r="D723" s="314" t="s">
        <v>1166</v>
      </c>
      <c r="E723" s="315">
        <v>20000</v>
      </c>
      <c r="F723" s="315">
        <v>20000</v>
      </c>
    </row>
    <row r="724" spans="1:6">
      <c r="A724" s="313" t="s">
        <v>139</v>
      </c>
      <c r="B724" s="314" t="s">
        <v>1475</v>
      </c>
      <c r="C724" s="314" t="s">
        <v>1191</v>
      </c>
      <c r="D724" s="314" t="s">
        <v>1134</v>
      </c>
      <c r="E724" s="315">
        <v>20000</v>
      </c>
      <c r="F724" s="315">
        <v>20000</v>
      </c>
    </row>
    <row r="725" spans="1:6">
      <c r="A725" s="313" t="s">
        <v>1071</v>
      </c>
      <c r="B725" s="314" t="s">
        <v>1475</v>
      </c>
      <c r="C725" s="314" t="s">
        <v>1191</v>
      </c>
      <c r="D725" s="314" t="s">
        <v>362</v>
      </c>
      <c r="E725" s="315">
        <v>20000</v>
      </c>
      <c r="F725" s="315">
        <v>20000</v>
      </c>
    </row>
    <row r="726" spans="1:6" ht="76.5">
      <c r="A726" s="313" t="s">
        <v>1944</v>
      </c>
      <c r="B726" s="314" t="s">
        <v>1945</v>
      </c>
      <c r="C726" s="314" t="s">
        <v>1166</v>
      </c>
      <c r="D726" s="314" t="s">
        <v>1166</v>
      </c>
      <c r="E726" s="315">
        <v>100000</v>
      </c>
      <c r="F726" s="315">
        <v>100000</v>
      </c>
    </row>
    <row r="727" spans="1:6" ht="38.25">
      <c r="A727" s="313" t="s">
        <v>1314</v>
      </c>
      <c r="B727" s="314" t="s">
        <v>1945</v>
      </c>
      <c r="C727" s="314" t="s">
        <v>1315</v>
      </c>
      <c r="D727" s="314" t="s">
        <v>1166</v>
      </c>
      <c r="E727" s="315">
        <v>100000</v>
      </c>
      <c r="F727" s="315">
        <v>100000</v>
      </c>
    </row>
    <row r="728" spans="1:6">
      <c r="A728" s="313" t="s">
        <v>1190</v>
      </c>
      <c r="B728" s="314" t="s">
        <v>1945</v>
      </c>
      <c r="C728" s="314" t="s">
        <v>1191</v>
      </c>
      <c r="D728" s="314" t="s">
        <v>1166</v>
      </c>
      <c r="E728" s="315">
        <v>100000</v>
      </c>
      <c r="F728" s="315">
        <v>100000</v>
      </c>
    </row>
    <row r="729" spans="1:6">
      <c r="A729" s="313" t="s">
        <v>139</v>
      </c>
      <c r="B729" s="314" t="s">
        <v>1945</v>
      </c>
      <c r="C729" s="314" t="s">
        <v>1191</v>
      </c>
      <c r="D729" s="314" t="s">
        <v>1134</v>
      </c>
      <c r="E729" s="315">
        <v>100000</v>
      </c>
      <c r="F729" s="315">
        <v>100000</v>
      </c>
    </row>
    <row r="730" spans="1:6">
      <c r="A730" s="313" t="s">
        <v>1071</v>
      </c>
      <c r="B730" s="314" t="s">
        <v>1945</v>
      </c>
      <c r="C730" s="314" t="s">
        <v>1191</v>
      </c>
      <c r="D730" s="314" t="s">
        <v>362</v>
      </c>
      <c r="E730" s="315">
        <v>100000</v>
      </c>
      <c r="F730" s="315">
        <v>100000</v>
      </c>
    </row>
    <row r="731" spans="1:6" ht="25.5">
      <c r="A731" s="313" t="s">
        <v>468</v>
      </c>
      <c r="B731" s="314" t="s">
        <v>1921</v>
      </c>
      <c r="C731" s="314" t="s">
        <v>1166</v>
      </c>
      <c r="D731" s="314" t="s">
        <v>1166</v>
      </c>
      <c r="E731" s="315">
        <v>1500000</v>
      </c>
      <c r="F731" s="315">
        <v>1500000</v>
      </c>
    </row>
    <row r="732" spans="1:6" ht="102">
      <c r="A732" s="313" t="s">
        <v>1484</v>
      </c>
      <c r="B732" s="314" t="s">
        <v>1222</v>
      </c>
      <c r="C732" s="314" t="s">
        <v>1166</v>
      </c>
      <c r="D732" s="314" t="s">
        <v>1166</v>
      </c>
      <c r="E732" s="315">
        <v>1500000</v>
      </c>
      <c r="F732" s="315">
        <v>1500000</v>
      </c>
    </row>
    <row r="733" spans="1:6" ht="25.5">
      <c r="A733" s="313" t="s">
        <v>1310</v>
      </c>
      <c r="B733" s="314" t="s">
        <v>1222</v>
      </c>
      <c r="C733" s="314" t="s">
        <v>1311</v>
      </c>
      <c r="D733" s="314" t="s">
        <v>1166</v>
      </c>
      <c r="E733" s="315">
        <v>1500000</v>
      </c>
      <c r="F733" s="315">
        <v>1500000</v>
      </c>
    </row>
    <row r="734" spans="1:6" ht="38.25">
      <c r="A734" s="313" t="s">
        <v>1192</v>
      </c>
      <c r="B734" s="314" t="s">
        <v>1222</v>
      </c>
      <c r="C734" s="314" t="s">
        <v>554</v>
      </c>
      <c r="D734" s="314" t="s">
        <v>1166</v>
      </c>
      <c r="E734" s="315">
        <v>1500000</v>
      </c>
      <c r="F734" s="315">
        <v>1500000</v>
      </c>
    </row>
    <row r="735" spans="1:6">
      <c r="A735" s="313" t="s">
        <v>140</v>
      </c>
      <c r="B735" s="314" t="s">
        <v>1222</v>
      </c>
      <c r="C735" s="314" t="s">
        <v>554</v>
      </c>
      <c r="D735" s="314" t="s">
        <v>1135</v>
      </c>
      <c r="E735" s="315">
        <v>1500000</v>
      </c>
      <c r="F735" s="315">
        <v>1500000</v>
      </c>
    </row>
    <row r="736" spans="1:6">
      <c r="A736" s="313" t="s">
        <v>98</v>
      </c>
      <c r="B736" s="314" t="s">
        <v>1222</v>
      </c>
      <c r="C736" s="314" t="s">
        <v>554</v>
      </c>
      <c r="D736" s="314" t="s">
        <v>375</v>
      </c>
      <c r="E736" s="315">
        <v>1500000</v>
      </c>
      <c r="F736" s="315">
        <v>1500000</v>
      </c>
    </row>
    <row r="737" spans="1:6" ht="38.25">
      <c r="A737" s="313" t="s">
        <v>444</v>
      </c>
      <c r="B737" s="314" t="s">
        <v>983</v>
      </c>
      <c r="C737" s="314" t="s">
        <v>1166</v>
      </c>
      <c r="D737" s="314" t="s">
        <v>1166</v>
      </c>
      <c r="E737" s="315">
        <v>11679358</v>
      </c>
      <c r="F737" s="315">
        <v>11679358</v>
      </c>
    </row>
    <row r="738" spans="1:6" ht="127.5">
      <c r="A738" s="313" t="s">
        <v>368</v>
      </c>
      <c r="B738" s="314" t="s">
        <v>682</v>
      </c>
      <c r="C738" s="314" t="s">
        <v>1166</v>
      </c>
      <c r="D738" s="314" t="s">
        <v>1166</v>
      </c>
      <c r="E738" s="315">
        <v>8043358</v>
      </c>
      <c r="F738" s="315">
        <v>8043358</v>
      </c>
    </row>
    <row r="739" spans="1:6" ht="38.25">
      <c r="A739" s="313" t="s">
        <v>1314</v>
      </c>
      <c r="B739" s="314" t="s">
        <v>682</v>
      </c>
      <c r="C739" s="314" t="s">
        <v>1315</v>
      </c>
      <c r="D739" s="314" t="s">
        <v>1166</v>
      </c>
      <c r="E739" s="315">
        <v>8043358</v>
      </c>
      <c r="F739" s="315">
        <v>8043358</v>
      </c>
    </row>
    <row r="740" spans="1:6">
      <c r="A740" s="313" t="s">
        <v>1190</v>
      </c>
      <c r="B740" s="314" t="s">
        <v>682</v>
      </c>
      <c r="C740" s="314" t="s">
        <v>1191</v>
      </c>
      <c r="D740" s="314" t="s">
        <v>1166</v>
      </c>
      <c r="E740" s="315">
        <v>8043358</v>
      </c>
      <c r="F740" s="315">
        <v>8043358</v>
      </c>
    </row>
    <row r="741" spans="1:6">
      <c r="A741" s="313" t="s">
        <v>139</v>
      </c>
      <c r="B741" s="314" t="s">
        <v>682</v>
      </c>
      <c r="C741" s="314" t="s">
        <v>1191</v>
      </c>
      <c r="D741" s="314" t="s">
        <v>1134</v>
      </c>
      <c r="E741" s="315">
        <v>8043358</v>
      </c>
      <c r="F741" s="315">
        <v>8043358</v>
      </c>
    </row>
    <row r="742" spans="1:6">
      <c r="A742" s="313" t="s">
        <v>1071</v>
      </c>
      <c r="B742" s="314" t="s">
        <v>682</v>
      </c>
      <c r="C742" s="314" t="s">
        <v>1191</v>
      </c>
      <c r="D742" s="314" t="s">
        <v>362</v>
      </c>
      <c r="E742" s="315">
        <v>8043358</v>
      </c>
      <c r="F742" s="315">
        <v>8043358</v>
      </c>
    </row>
    <row r="743" spans="1:6" ht="178.5">
      <c r="A743" s="313" t="s">
        <v>369</v>
      </c>
      <c r="B743" s="314" t="s">
        <v>683</v>
      </c>
      <c r="C743" s="314" t="s">
        <v>1166</v>
      </c>
      <c r="D743" s="314" t="s">
        <v>1166</v>
      </c>
      <c r="E743" s="315">
        <v>1600000</v>
      </c>
      <c r="F743" s="315">
        <v>1600000</v>
      </c>
    </row>
    <row r="744" spans="1:6" ht="38.25">
      <c r="A744" s="313" t="s">
        <v>1314</v>
      </c>
      <c r="B744" s="314" t="s">
        <v>683</v>
      </c>
      <c r="C744" s="314" t="s">
        <v>1315</v>
      </c>
      <c r="D744" s="314" t="s">
        <v>1166</v>
      </c>
      <c r="E744" s="315">
        <v>1600000</v>
      </c>
      <c r="F744" s="315">
        <v>1600000</v>
      </c>
    </row>
    <row r="745" spans="1:6">
      <c r="A745" s="313" t="s">
        <v>1190</v>
      </c>
      <c r="B745" s="314" t="s">
        <v>683</v>
      </c>
      <c r="C745" s="314" t="s">
        <v>1191</v>
      </c>
      <c r="D745" s="314" t="s">
        <v>1166</v>
      </c>
      <c r="E745" s="315">
        <v>1600000</v>
      </c>
      <c r="F745" s="315">
        <v>1600000</v>
      </c>
    </row>
    <row r="746" spans="1:6">
      <c r="A746" s="313" t="s">
        <v>139</v>
      </c>
      <c r="B746" s="314" t="s">
        <v>683</v>
      </c>
      <c r="C746" s="314" t="s">
        <v>1191</v>
      </c>
      <c r="D746" s="314" t="s">
        <v>1134</v>
      </c>
      <c r="E746" s="315">
        <v>1600000</v>
      </c>
      <c r="F746" s="315">
        <v>1600000</v>
      </c>
    </row>
    <row r="747" spans="1:6">
      <c r="A747" s="313" t="s">
        <v>1071</v>
      </c>
      <c r="B747" s="314" t="s">
        <v>683</v>
      </c>
      <c r="C747" s="314" t="s">
        <v>1191</v>
      </c>
      <c r="D747" s="314" t="s">
        <v>362</v>
      </c>
      <c r="E747" s="315">
        <v>1600000</v>
      </c>
      <c r="F747" s="315">
        <v>1600000</v>
      </c>
    </row>
    <row r="748" spans="1:6" ht="127.5">
      <c r="A748" s="313" t="s">
        <v>904</v>
      </c>
      <c r="B748" s="314" t="s">
        <v>903</v>
      </c>
      <c r="C748" s="314" t="s">
        <v>1166</v>
      </c>
      <c r="D748" s="314" t="s">
        <v>1166</v>
      </c>
      <c r="E748" s="315">
        <v>30000</v>
      </c>
      <c r="F748" s="315">
        <v>30000</v>
      </c>
    </row>
    <row r="749" spans="1:6" ht="38.25">
      <c r="A749" s="313" t="s">
        <v>1314</v>
      </c>
      <c r="B749" s="314" t="s">
        <v>903</v>
      </c>
      <c r="C749" s="314" t="s">
        <v>1315</v>
      </c>
      <c r="D749" s="314" t="s">
        <v>1166</v>
      </c>
      <c r="E749" s="315">
        <v>30000</v>
      </c>
      <c r="F749" s="315">
        <v>30000</v>
      </c>
    </row>
    <row r="750" spans="1:6">
      <c r="A750" s="313" t="s">
        <v>1190</v>
      </c>
      <c r="B750" s="314" t="s">
        <v>903</v>
      </c>
      <c r="C750" s="314" t="s">
        <v>1191</v>
      </c>
      <c r="D750" s="314" t="s">
        <v>1166</v>
      </c>
      <c r="E750" s="315">
        <v>30000</v>
      </c>
      <c r="F750" s="315">
        <v>30000</v>
      </c>
    </row>
    <row r="751" spans="1:6">
      <c r="A751" s="313" t="s">
        <v>139</v>
      </c>
      <c r="B751" s="314" t="s">
        <v>903</v>
      </c>
      <c r="C751" s="314" t="s">
        <v>1191</v>
      </c>
      <c r="D751" s="314" t="s">
        <v>1134</v>
      </c>
      <c r="E751" s="315">
        <v>30000</v>
      </c>
      <c r="F751" s="315">
        <v>30000</v>
      </c>
    </row>
    <row r="752" spans="1:6">
      <c r="A752" s="313" t="s">
        <v>1071</v>
      </c>
      <c r="B752" s="314" t="s">
        <v>903</v>
      </c>
      <c r="C752" s="314" t="s">
        <v>1191</v>
      </c>
      <c r="D752" s="314" t="s">
        <v>362</v>
      </c>
      <c r="E752" s="315">
        <v>30000</v>
      </c>
      <c r="F752" s="315">
        <v>30000</v>
      </c>
    </row>
    <row r="753" spans="1:6" ht="102">
      <c r="A753" s="313" t="s">
        <v>1207</v>
      </c>
      <c r="B753" s="314" t="s">
        <v>1208</v>
      </c>
      <c r="C753" s="314" t="s">
        <v>1166</v>
      </c>
      <c r="D753" s="314" t="s">
        <v>1166</v>
      </c>
      <c r="E753" s="315">
        <v>1180000</v>
      </c>
      <c r="F753" s="315">
        <v>1180000</v>
      </c>
    </row>
    <row r="754" spans="1:6" ht="38.25">
      <c r="A754" s="313" t="s">
        <v>1314</v>
      </c>
      <c r="B754" s="314" t="s">
        <v>1208</v>
      </c>
      <c r="C754" s="314" t="s">
        <v>1315</v>
      </c>
      <c r="D754" s="314" t="s">
        <v>1166</v>
      </c>
      <c r="E754" s="315">
        <v>1180000</v>
      </c>
      <c r="F754" s="315">
        <v>1180000</v>
      </c>
    </row>
    <row r="755" spans="1:6">
      <c r="A755" s="313" t="s">
        <v>1190</v>
      </c>
      <c r="B755" s="314" t="s">
        <v>1208</v>
      </c>
      <c r="C755" s="314" t="s">
        <v>1191</v>
      </c>
      <c r="D755" s="314" t="s">
        <v>1166</v>
      </c>
      <c r="E755" s="315">
        <v>1180000</v>
      </c>
      <c r="F755" s="315">
        <v>1180000</v>
      </c>
    </row>
    <row r="756" spans="1:6">
      <c r="A756" s="313" t="s">
        <v>139</v>
      </c>
      <c r="B756" s="314" t="s">
        <v>1208</v>
      </c>
      <c r="C756" s="314" t="s">
        <v>1191</v>
      </c>
      <c r="D756" s="314" t="s">
        <v>1134</v>
      </c>
      <c r="E756" s="315">
        <v>1180000</v>
      </c>
      <c r="F756" s="315">
        <v>1180000</v>
      </c>
    </row>
    <row r="757" spans="1:6">
      <c r="A757" s="313" t="s">
        <v>1071</v>
      </c>
      <c r="B757" s="314" t="s">
        <v>1208</v>
      </c>
      <c r="C757" s="314" t="s">
        <v>1191</v>
      </c>
      <c r="D757" s="314" t="s">
        <v>362</v>
      </c>
      <c r="E757" s="315">
        <v>1180000</v>
      </c>
      <c r="F757" s="315">
        <v>1180000</v>
      </c>
    </row>
    <row r="758" spans="1:6" ht="114.75">
      <c r="A758" s="313" t="s">
        <v>1596</v>
      </c>
      <c r="B758" s="314" t="s">
        <v>1597</v>
      </c>
      <c r="C758" s="314" t="s">
        <v>1166</v>
      </c>
      <c r="D758" s="314" t="s">
        <v>1166</v>
      </c>
      <c r="E758" s="315">
        <v>70000</v>
      </c>
      <c r="F758" s="315">
        <v>70000</v>
      </c>
    </row>
    <row r="759" spans="1:6" ht="38.25">
      <c r="A759" s="313" t="s">
        <v>1314</v>
      </c>
      <c r="B759" s="314" t="s">
        <v>1597</v>
      </c>
      <c r="C759" s="314" t="s">
        <v>1315</v>
      </c>
      <c r="D759" s="314" t="s">
        <v>1166</v>
      </c>
      <c r="E759" s="315">
        <v>70000</v>
      </c>
      <c r="F759" s="315">
        <v>70000</v>
      </c>
    </row>
    <row r="760" spans="1:6">
      <c r="A760" s="313" t="s">
        <v>1190</v>
      </c>
      <c r="B760" s="314" t="s">
        <v>1597</v>
      </c>
      <c r="C760" s="314" t="s">
        <v>1191</v>
      </c>
      <c r="D760" s="314" t="s">
        <v>1166</v>
      </c>
      <c r="E760" s="315">
        <v>70000</v>
      </c>
      <c r="F760" s="315">
        <v>70000</v>
      </c>
    </row>
    <row r="761" spans="1:6">
      <c r="A761" s="313" t="s">
        <v>139</v>
      </c>
      <c r="B761" s="314" t="s">
        <v>1597</v>
      </c>
      <c r="C761" s="314" t="s">
        <v>1191</v>
      </c>
      <c r="D761" s="314" t="s">
        <v>1134</v>
      </c>
      <c r="E761" s="315">
        <v>70000</v>
      </c>
      <c r="F761" s="315">
        <v>70000</v>
      </c>
    </row>
    <row r="762" spans="1:6">
      <c r="A762" s="313" t="s">
        <v>1071</v>
      </c>
      <c r="B762" s="314" t="s">
        <v>1597</v>
      </c>
      <c r="C762" s="314" t="s">
        <v>1191</v>
      </c>
      <c r="D762" s="314" t="s">
        <v>362</v>
      </c>
      <c r="E762" s="315">
        <v>70000</v>
      </c>
      <c r="F762" s="315">
        <v>70000</v>
      </c>
    </row>
    <row r="763" spans="1:6" ht="89.25">
      <c r="A763" s="313" t="s">
        <v>1209</v>
      </c>
      <c r="B763" s="314" t="s">
        <v>1210</v>
      </c>
      <c r="C763" s="314" t="s">
        <v>1166</v>
      </c>
      <c r="D763" s="314" t="s">
        <v>1166</v>
      </c>
      <c r="E763" s="315">
        <v>230000</v>
      </c>
      <c r="F763" s="315">
        <v>230000</v>
      </c>
    </row>
    <row r="764" spans="1:6" ht="38.25">
      <c r="A764" s="313" t="s">
        <v>1314</v>
      </c>
      <c r="B764" s="314" t="s">
        <v>1210</v>
      </c>
      <c r="C764" s="314" t="s">
        <v>1315</v>
      </c>
      <c r="D764" s="314" t="s">
        <v>1166</v>
      </c>
      <c r="E764" s="315">
        <v>230000</v>
      </c>
      <c r="F764" s="315">
        <v>230000</v>
      </c>
    </row>
    <row r="765" spans="1:6">
      <c r="A765" s="313" t="s">
        <v>1190</v>
      </c>
      <c r="B765" s="314" t="s">
        <v>1210</v>
      </c>
      <c r="C765" s="314" t="s">
        <v>1191</v>
      </c>
      <c r="D765" s="314" t="s">
        <v>1166</v>
      </c>
      <c r="E765" s="315">
        <v>230000</v>
      </c>
      <c r="F765" s="315">
        <v>230000</v>
      </c>
    </row>
    <row r="766" spans="1:6">
      <c r="A766" s="313" t="s">
        <v>139</v>
      </c>
      <c r="B766" s="314" t="s">
        <v>1210</v>
      </c>
      <c r="C766" s="314" t="s">
        <v>1191</v>
      </c>
      <c r="D766" s="314" t="s">
        <v>1134</v>
      </c>
      <c r="E766" s="315">
        <v>230000</v>
      </c>
      <c r="F766" s="315">
        <v>230000</v>
      </c>
    </row>
    <row r="767" spans="1:6">
      <c r="A767" s="313" t="s">
        <v>1071</v>
      </c>
      <c r="B767" s="314" t="s">
        <v>1210</v>
      </c>
      <c r="C767" s="314" t="s">
        <v>1191</v>
      </c>
      <c r="D767" s="314" t="s">
        <v>362</v>
      </c>
      <c r="E767" s="315">
        <v>230000</v>
      </c>
      <c r="F767" s="315">
        <v>230000</v>
      </c>
    </row>
    <row r="768" spans="1:6" ht="76.5">
      <c r="A768" s="313" t="s">
        <v>367</v>
      </c>
      <c r="B768" s="314" t="s">
        <v>1333</v>
      </c>
      <c r="C768" s="314" t="s">
        <v>1166</v>
      </c>
      <c r="D768" s="314" t="s">
        <v>1166</v>
      </c>
      <c r="E768" s="315">
        <v>526000</v>
      </c>
      <c r="F768" s="315">
        <v>526000</v>
      </c>
    </row>
    <row r="769" spans="1:6" ht="38.25">
      <c r="A769" s="313" t="s">
        <v>1314</v>
      </c>
      <c r="B769" s="314" t="s">
        <v>1333</v>
      </c>
      <c r="C769" s="314" t="s">
        <v>1315</v>
      </c>
      <c r="D769" s="314" t="s">
        <v>1166</v>
      </c>
      <c r="E769" s="315">
        <v>526000</v>
      </c>
      <c r="F769" s="315">
        <v>526000</v>
      </c>
    </row>
    <row r="770" spans="1:6">
      <c r="A770" s="313" t="s">
        <v>1190</v>
      </c>
      <c r="B770" s="314" t="s">
        <v>1333</v>
      </c>
      <c r="C770" s="314" t="s">
        <v>1191</v>
      </c>
      <c r="D770" s="314" t="s">
        <v>1166</v>
      </c>
      <c r="E770" s="315">
        <v>526000</v>
      </c>
      <c r="F770" s="315">
        <v>526000</v>
      </c>
    </row>
    <row r="771" spans="1:6">
      <c r="A771" s="313" t="s">
        <v>139</v>
      </c>
      <c r="B771" s="314" t="s">
        <v>1333</v>
      </c>
      <c r="C771" s="314" t="s">
        <v>1191</v>
      </c>
      <c r="D771" s="314" t="s">
        <v>1134</v>
      </c>
      <c r="E771" s="315">
        <v>526000</v>
      </c>
      <c r="F771" s="315">
        <v>526000</v>
      </c>
    </row>
    <row r="772" spans="1:6">
      <c r="A772" s="313" t="s">
        <v>1071</v>
      </c>
      <c r="B772" s="314" t="s">
        <v>1333</v>
      </c>
      <c r="C772" s="314" t="s">
        <v>1191</v>
      </c>
      <c r="D772" s="314" t="s">
        <v>362</v>
      </c>
      <c r="E772" s="315">
        <v>526000</v>
      </c>
      <c r="F772" s="315">
        <v>526000</v>
      </c>
    </row>
    <row r="773" spans="1:6" ht="38.25">
      <c r="A773" s="313" t="s">
        <v>1863</v>
      </c>
      <c r="B773" s="314" t="s">
        <v>1864</v>
      </c>
      <c r="C773" s="314" t="s">
        <v>1166</v>
      </c>
      <c r="D773" s="314" t="s">
        <v>1166</v>
      </c>
      <c r="E773" s="315">
        <v>146590</v>
      </c>
      <c r="F773" s="315">
        <v>146590</v>
      </c>
    </row>
    <row r="774" spans="1:6" ht="102">
      <c r="A774" s="313" t="s">
        <v>1865</v>
      </c>
      <c r="B774" s="314" t="s">
        <v>1866</v>
      </c>
      <c r="C774" s="314" t="s">
        <v>1166</v>
      </c>
      <c r="D774" s="314" t="s">
        <v>1166</v>
      </c>
      <c r="E774" s="315">
        <v>45500</v>
      </c>
      <c r="F774" s="315">
        <v>45500</v>
      </c>
    </row>
    <row r="775" spans="1:6" ht="38.25">
      <c r="A775" s="313" t="s">
        <v>1314</v>
      </c>
      <c r="B775" s="314" t="s">
        <v>1866</v>
      </c>
      <c r="C775" s="314" t="s">
        <v>1315</v>
      </c>
      <c r="D775" s="314" t="s">
        <v>1166</v>
      </c>
      <c r="E775" s="315">
        <v>45500</v>
      </c>
      <c r="F775" s="315">
        <v>45500</v>
      </c>
    </row>
    <row r="776" spans="1:6">
      <c r="A776" s="313" t="s">
        <v>1190</v>
      </c>
      <c r="B776" s="314" t="s">
        <v>1866</v>
      </c>
      <c r="C776" s="314" t="s">
        <v>1191</v>
      </c>
      <c r="D776" s="314" t="s">
        <v>1166</v>
      </c>
      <c r="E776" s="315">
        <v>45500</v>
      </c>
      <c r="F776" s="315">
        <v>45500</v>
      </c>
    </row>
    <row r="777" spans="1:6">
      <c r="A777" s="313" t="s">
        <v>139</v>
      </c>
      <c r="B777" s="314" t="s">
        <v>1866</v>
      </c>
      <c r="C777" s="314" t="s">
        <v>1191</v>
      </c>
      <c r="D777" s="314" t="s">
        <v>1134</v>
      </c>
      <c r="E777" s="315">
        <v>45500</v>
      </c>
      <c r="F777" s="315">
        <v>45500</v>
      </c>
    </row>
    <row r="778" spans="1:6">
      <c r="A778" s="313" t="s">
        <v>1071</v>
      </c>
      <c r="B778" s="314" t="s">
        <v>1866</v>
      </c>
      <c r="C778" s="314" t="s">
        <v>1191</v>
      </c>
      <c r="D778" s="314" t="s">
        <v>362</v>
      </c>
      <c r="E778" s="315">
        <v>45500</v>
      </c>
      <c r="F778" s="315">
        <v>45500</v>
      </c>
    </row>
    <row r="779" spans="1:6" ht="89.25">
      <c r="A779" s="313" t="s">
        <v>1867</v>
      </c>
      <c r="B779" s="314" t="s">
        <v>1868</v>
      </c>
      <c r="C779" s="314" t="s">
        <v>1166</v>
      </c>
      <c r="D779" s="314" t="s">
        <v>1166</v>
      </c>
      <c r="E779" s="315">
        <v>30000</v>
      </c>
      <c r="F779" s="315">
        <v>30000</v>
      </c>
    </row>
    <row r="780" spans="1:6" ht="38.25">
      <c r="A780" s="313" t="s">
        <v>1314</v>
      </c>
      <c r="B780" s="314" t="s">
        <v>1868</v>
      </c>
      <c r="C780" s="314" t="s">
        <v>1315</v>
      </c>
      <c r="D780" s="314" t="s">
        <v>1166</v>
      </c>
      <c r="E780" s="315">
        <v>30000</v>
      </c>
      <c r="F780" s="315">
        <v>30000</v>
      </c>
    </row>
    <row r="781" spans="1:6">
      <c r="A781" s="313" t="s">
        <v>1190</v>
      </c>
      <c r="B781" s="314" t="s">
        <v>1868</v>
      </c>
      <c r="C781" s="314" t="s">
        <v>1191</v>
      </c>
      <c r="D781" s="314" t="s">
        <v>1166</v>
      </c>
      <c r="E781" s="315">
        <v>30000</v>
      </c>
      <c r="F781" s="315">
        <v>30000</v>
      </c>
    </row>
    <row r="782" spans="1:6">
      <c r="A782" s="313" t="s">
        <v>139</v>
      </c>
      <c r="B782" s="314" t="s">
        <v>1868</v>
      </c>
      <c r="C782" s="314" t="s">
        <v>1191</v>
      </c>
      <c r="D782" s="314" t="s">
        <v>1134</v>
      </c>
      <c r="E782" s="315">
        <v>30000</v>
      </c>
      <c r="F782" s="315">
        <v>30000</v>
      </c>
    </row>
    <row r="783" spans="1:6">
      <c r="A783" s="313" t="s">
        <v>1071</v>
      </c>
      <c r="B783" s="314" t="s">
        <v>1868</v>
      </c>
      <c r="C783" s="314" t="s">
        <v>1191</v>
      </c>
      <c r="D783" s="314" t="s">
        <v>362</v>
      </c>
      <c r="E783" s="315">
        <v>30000</v>
      </c>
      <c r="F783" s="315">
        <v>30000</v>
      </c>
    </row>
    <row r="784" spans="1:6" ht="76.5">
      <c r="A784" s="313" t="s">
        <v>1946</v>
      </c>
      <c r="B784" s="314" t="s">
        <v>1947</v>
      </c>
      <c r="C784" s="314" t="s">
        <v>1166</v>
      </c>
      <c r="D784" s="314" t="s">
        <v>1166</v>
      </c>
      <c r="E784" s="315">
        <v>71090</v>
      </c>
      <c r="F784" s="315">
        <v>71090</v>
      </c>
    </row>
    <row r="785" spans="1:6" ht="38.25">
      <c r="A785" s="313" t="s">
        <v>1314</v>
      </c>
      <c r="B785" s="314" t="s">
        <v>1947</v>
      </c>
      <c r="C785" s="314" t="s">
        <v>1315</v>
      </c>
      <c r="D785" s="314" t="s">
        <v>1166</v>
      </c>
      <c r="E785" s="315">
        <v>71090</v>
      </c>
      <c r="F785" s="315">
        <v>71090</v>
      </c>
    </row>
    <row r="786" spans="1:6">
      <c r="A786" s="313" t="s">
        <v>1190</v>
      </c>
      <c r="B786" s="314" t="s">
        <v>1947</v>
      </c>
      <c r="C786" s="314" t="s">
        <v>1191</v>
      </c>
      <c r="D786" s="314" t="s">
        <v>1166</v>
      </c>
      <c r="E786" s="315">
        <v>71090</v>
      </c>
      <c r="F786" s="315">
        <v>71090</v>
      </c>
    </row>
    <row r="787" spans="1:6">
      <c r="A787" s="313" t="s">
        <v>139</v>
      </c>
      <c r="B787" s="314" t="s">
        <v>1947</v>
      </c>
      <c r="C787" s="314" t="s">
        <v>1191</v>
      </c>
      <c r="D787" s="314" t="s">
        <v>1134</v>
      </c>
      <c r="E787" s="315">
        <v>71090</v>
      </c>
      <c r="F787" s="315">
        <v>71090</v>
      </c>
    </row>
    <row r="788" spans="1:6">
      <c r="A788" s="313" t="s">
        <v>1071</v>
      </c>
      <c r="B788" s="314" t="s">
        <v>1947</v>
      </c>
      <c r="C788" s="314" t="s">
        <v>1191</v>
      </c>
      <c r="D788" s="314" t="s">
        <v>362</v>
      </c>
      <c r="E788" s="315">
        <v>71090</v>
      </c>
      <c r="F788" s="315">
        <v>71090</v>
      </c>
    </row>
    <row r="789" spans="1:6" ht="38.25">
      <c r="A789" s="313" t="s">
        <v>1335</v>
      </c>
      <c r="B789" s="314" t="s">
        <v>984</v>
      </c>
      <c r="C789" s="314" t="s">
        <v>1166</v>
      </c>
      <c r="D789" s="314" t="s">
        <v>1166</v>
      </c>
      <c r="E789" s="315">
        <v>21079998</v>
      </c>
      <c r="F789" s="315">
        <v>21079998</v>
      </c>
    </row>
    <row r="790" spans="1:6" ht="25.5">
      <c r="A790" s="313" t="s">
        <v>472</v>
      </c>
      <c r="B790" s="314" t="s">
        <v>985</v>
      </c>
      <c r="C790" s="314" t="s">
        <v>1166</v>
      </c>
      <c r="D790" s="314" t="s">
        <v>1166</v>
      </c>
      <c r="E790" s="315">
        <v>21029998</v>
      </c>
      <c r="F790" s="315">
        <v>21029998</v>
      </c>
    </row>
    <row r="791" spans="1:6" ht="140.25">
      <c r="A791" s="313" t="s">
        <v>1168</v>
      </c>
      <c r="B791" s="314" t="s">
        <v>1169</v>
      </c>
      <c r="C791" s="314" t="s">
        <v>1166</v>
      </c>
      <c r="D791" s="314" t="s">
        <v>1166</v>
      </c>
      <c r="E791" s="315">
        <v>12185998</v>
      </c>
      <c r="F791" s="315">
        <v>12185998</v>
      </c>
    </row>
    <row r="792" spans="1:6" ht="38.25">
      <c r="A792" s="313" t="s">
        <v>1314</v>
      </c>
      <c r="B792" s="314" t="s">
        <v>1169</v>
      </c>
      <c r="C792" s="314" t="s">
        <v>1315</v>
      </c>
      <c r="D792" s="314" t="s">
        <v>1166</v>
      </c>
      <c r="E792" s="315">
        <v>12185998</v>
      </c>
      <c r="F792" s="315">
        <v>12185998</v>
      </c>
    </row>
    <row r="793" spans="1:6">
      <c r="A793" s="313" t="s">
        <v>1190</v>
      </c>
      <c r="B793" s="314" t="s">
        <v>1169</v>
      </c>
      <c r="C793" s="314" t="s">
        <v>1191</v>
      </c>
      <c r="D793" s="314" t="s">
        <v>1166</v>
      </c>
      <c r="E793" s="315">
        <v>12185998</v>
      </c>
      <c r="F793" s="315">
        <v>12185998</v>
      </c>
    </row>
    <row r="794" spans="1:6">
      <c r="A794" s="313" t="s">
        <v>246</v>
      </c>
      <c r="B794" s="314" t="s">
        <v>1169</v>
      </c>
      <c r="C794" s="314" t="s">
        <v>1191</v>
      </c>
      <c r="D794" s="314" t="s">
        <v>1136</v>
      </c>
      <c r="E794" s="315">
        <v>12185998</v>
      </c>
      <c r="F794" s="315">
        <v>12185998</v>
      </c>
    </row>
    <row r="795" spans="1:6">
      <c r="A795" s="313" t="s">
        <v>1219</v>
      </c>
      <c r="B795" s="314" t="s">
        <v>1169</v>
      </c>
      <c r="C795" s="314" t="s">
        <v>1191</v>
      </c>
      <c r="D795" s="314" t="s">
        <v>1220</v>
      </c>
      <c r="E795" s="315">
        <v>12185998</v>
      </c>
      <c r="F795" s="315">
        <v>12185998</v>
      </c>
    </row>
    <row r="796" spans="1:6" ht="191.25">
      <c r="A796" s="313" t="s">
        <v>1170</v>
      </c>
      <c r="B796" s="314" t="s">
        <v>1171</v>
      </c>
      <c r="C796" s="314" t="s">
        <v>1166</v>
      </c>
      <c r="D796" s="314" t="s">
        <v>1166</v>
      </c>
      <c r="E796" s="315">
        <v>3295000</v>
      </c>
      <c r="F796" s="315">
        <v>3295000</v>
      </c>
    </row>
    <row r="797" spans="1:6" ht="38.25">
      <c r="A797" s="313" t="s">
        <v>1314</v>
      </c>
      <c r="B797" s="314" t="s">
        <v>1171</v>
      </c>
      <c r="C797" s="314" t="s">
        <v>1315</v>
      </c>
      <c r="D797" s="314" t="s">
        <v>1166</v>
      </c>
      <c r="E797" s="315">
        <v>3295000</v>
      </c>
      <c r="F797" s="315">
        <v>3295000</v>
      </c>
    </row>
    <row r="798" spans="1:6">
      <c r="A798" s="313" t="s">
        <v>1190</v>
      </c>
      <c r="B798" s="314" t="s">
        <v>1171</v>
      </c>
      <c r="C798" s="314" t="s">
        <v>1191</v>
      </c>
      <c r="D798" s="314" t="s">
        <v>1166</v>
      </c>
      <c r="E798" s="315">
        <v>3295000</v>
      </c>
      <c r="F798" s="315">
        <v>3295000</v>
      </c>
    </row>
    <row r="799" spans="1:6">
      <c r="A799" s="313" t="s">
        <v>246</v>
      </c>
      <c r="B799" s="314" t="s">
        <v>1171</v>
      </c>
      <c r="C799" s="314" t="s">
        <v>1191</v>
      </c>
      <c r="D799" s="314" t="s">
        <v>1136</v>
      </c>
      <c r="E799" s="315">
        <v>3295000</v>
      </c>
      <c r="F799" s="315">
        <v>3295000</v>
      </c>
    </row>
    <row r="800" spans="1:6">
      <c r="A800" s="313" t="s">
        <v>1219</v>
      </c>
      <c r="B800" s="314" t="s">
        <v>1171</v>
      </c>
      <c r="C800" s="314" t="s">
        <v>1191</v>
      </c>
      <c r="D800" s="314" t="s">
        <v>1220</v>
      </c>
      <c r="E800" s="315">
        <v>3295000</v>
      </c>
      <c r="F800" s="315">
        <v>3295000</v>
      </c>
    </row>
    <row r="801" spans="1:6" ht="140.25">
      <c r="A801" s="313" t="s">
        <v>1172</v>
      </c>
      <c r="B801" s="314" t="s">
        <v>1173</v>
      </c>
      <c r="C801" s="314" t="s">
        <v>1166</v>
      </c>
      <c r="D801" s="314" t="s">
        <v>1166</v>
      </c>
      <c r="E801" s="315">
        <v>25000</v>
      </c>
      <c r="F801" s="315">
        <v>25000</v>
      </c>
    </row>
    <row r="802" spans="1:6" ht="38.25">
      <c r="A802" s="313" t="s">
        <v>1314</v>
      </c>
      <c r="B802" s="314" t="s">
        <v>1173</v>
      </c>
      <c r="C802" s="314" t="s">
        <v>1315</v>
      </c>
      <c r="D802" s="314" t="s">
        <v>1166</v>
      </c>
      <c r="E802" s="315">
        <v>25000</v>
      </c>
      <c r="F802" s="315">
        <v>25000</v>
      </c>
    </row>
    <row r="803" spans="1:6">
      <c r="A803" s="313" t="s">
        <v>1190</v>
      </c>
      <c r="B803" s="314" t="s">
        <v>1173</v>
      </c>
      <c r="C803" s="314" t="s">
        <v>1191</v>
      </c>
      <c r="D803" s="314" t="s">
        <v>1166</v>
      </c>
      <c r="E803" s="315">
        <v>25000</v>
      </c>
      <c r="F803" s="315">
        <v>25000</v>
      </c>
    </row>
    <row r="804" spans="1:6">
      <c r="A804" s="313" t="s">
        <v>246</v>
      </c>
      <c r="B804" s="314" t="s">
        <v>1173</v>
      </c>
      <c r="C804" s="314" t="s">
        <v>1191</v>
      </c>
      <c r="D804" s="314" t="s">
        <v>1136</v>
      </c>
      <c r="E804" s="315">
        <v>25000</v>
      </c>
      <c r="F804" s="315">
        <v>25000</v>
      </c>
    </row>
    <row r="805" spans="1:6">
      <c r="A805" s="313" t="s">
        <v>1219</v>
      </c>
      <c r="B805" s="314" t="s">
        <v>1173</v>
      </c>
      <c r="C805" s="314" t="s">
        <v>1191</v>
      </c>
      <c r="D805" s="314" t="s">
        <v>1220</v>
      </c>
      <c r="E805" s="315">
        <v>25000</v>
      </c>
      <c r="F805" s="315">
        <v>25000</v>
      </c>
    </row>
    <row r="806" spans="1:6" ht="140.25">
      <c r="A806" s="313" t="s">
        <v>1174</v>
      </c>
      <c r="B806" s="314" t="s">
        <v>1175</v>
      </c>
      <c r="C806" s="314" t="s">
        <v>1166</v>
      </c>
      <c r="D806" s="314" t="s">
        <v>1166</v>
      </c>
      <c r="E806" s="315">
        <v>2791260</v>
      </c>
      <c r="F806" s="315">
        <v>2791260</v>
      </c>
    </row>
    <row r="807" spans="1:6" ht="38.25">
      <c r="A807" s="313" t="s">
        <v>1314</v>
      </c>
      <c r="B807" s="314" t="s">
        <v>1175</v>
      </c>
      <c r="C807" s="314" t="s">
        <v>1315</v>
      </c>
      <c r="D807" s="314" t="s">
        <v>1166</v>
      </c>
      <c r="E807" s="315">
        <v>2791260</v>
      </c>
      <c r="F807" s="315">
        <v>2791260</v>
      </c>
    </row>
    <row r="808" spans="1:6">
      <c r="A808" s="313" t="s">
        <v>1190</v>
      </c>
      <c r="B808" s="314" t="s">
        <v>1175</v>
      </c>
      <c r="C808" s="314" t="s">
        <v>1191</v>
      </c>
      <c r="D808" s="314" t="s">
        <v>1166</v>
      </c>
      <c r="E808" s="315">
        <v>2791260</v>
      </c>
      <c r="F808" s="315">
        <v>2791260</v>
      </c>
    </row>
    <row r="809" spans="1:6">
      <c r="A809" s="313" t="s">
        <v>246</v>
      </c>
      <c r="B809" s="314" t="s">
        <v>1175</v>
      </c>
      <c r="C809" s="314" t="s">
        <v>1191</v>
      </c>
      <c r="D809" s="314" t="s">
        <v>1136</v>
      </c>
      <c r="E809" s="315">
        <v>2791260</v>
      </c>
      <c r="F809" s="315">
        <v>2791260</v>
      </c>
    </row>
    <row r="810" spans="1:6">
      <c r="A810" s="313" t="s">
        <v>1219</v>
      </c>
      <c r="B810" s="314" t="s">
        <v>1175</v>
      </c>
      <c r="C810" s="314" t="s">
        <v>1191</v>
      </c>
      <c r="D810" s="314" t="s">
        <v>1220</v>
      </c>
      <c r="E810" s="315">
        <v>2791260</v>
      </c>
      <c r="F810" s="315">
        <v>2791260</v>
      </c>
    </row>
    <row r="811" spans="1:6" ht="153">
      <c r="A811" s="313" t="s">
        <v>1602</v>
      </c>
      <c r="B811" s="314" t="s">
        <v>1603</v>
      </c>
      <c r="C811" s="314" t="s">
        <v>1166</v>
      </c>
      <c r="D811" s="314" t="s">
        <v>1166</v>
      </c>
      <c r="E811" s="315">
        <v>73263</v>
      </c>
      <c r="F811" s="315">
        <v>73263</v>
      </c>
    </row>
    <row r="812" spans="1:6" ht="38.25">
      <c r="A812" s="313" t="s">
        <v>1314</v>
      </c>
      <c r="B812" s="314" t="s">
        <v>1603</v>
      </c>
      <c r="C812" s="314" t="s">
        <v>1315</v>
      </c>
      <c r="D812" s="314" t="s">
        <v>1166</v>
      </c>
      <c r="E812" s="315">
        <v>73263</v>
      </c>
      <c r="F812" s="315">
        <v>73263</v>
      </c>
    </row>
    <row r="813" spans="1:6">
      <c r="A813" s="313" t="s">
        <v>1190</v>
      </c>
      <c r="B813" s="314" t="s">
        <v>1603</v>
      </c>
      <c r="C813" s="314" t="s">
        <v>1191</v>
      </c>
      <c r="D813" s="314" t="s">
        <v>1166</v>
      </c>
      <c r="E813" s="315">
        <v>73263</v>
      </c>
      <c r="F813" s="315">
        <v>73263</v>
      </c>
    </row>
    <row r="814" spans="1:6">
      <c r="A814" s="313" t="s">
        <v>246</v>
      </c>
      <c r="B814" s="314" t="s">
        <v>1603</v>
      </c>
      <c r="C814" s="314" t="s">
        <v>1191</v>
      </c>
      <c r="D814" s="314" t="s">
        <v>1136</v>
      </c>
      <c r="E814" s="315">
        <v>73263</v>
      </c>
      <c r="F814" s="315">
        <v>73263</v>
      </c>
    </row>
    <row r="815" spans="1:6">
      <c r="A815" s="313" t="s">
        <v>1219</v>
      </c>
      <c r="B815" s="314" t="s">
        <v>1603</v>
      </c>
      <c r="C815" s="314" t="s">
        <v>1191</v>
      </c>
      <c r="D815" s="314" t="s">
        <v>1220</v>
      </c>
      <c r="E815" s="315">
        <v>73263</v>
      </c>
      <c r="F815" s="315">
        <v>73263</v>
      </c>
    </row>
    <row r="816" spans="1:6" ht="127.5">
      <c r="A816" s="313" t="s">
        <v>1176</v>
      </c>
      <c r="B816" s="314" t="s">
        <v>1177</v>
      </c>
      <c r="C816" s="314" t="s">
        <v>1166</v>
      </c>
      <c r="D816" s="314" t="s">
        <v>1166</v>
      </c>
      <c r="E816" s="315">
        <v>1629477</v>
      </c>
      <c r="F816" s="315">
        <v>1629477</v>
      </c>
    </row>
    <row r="817" spans="1:6" ht="38.25">
      <c r="A817" s="313" t="s">
        <v>1314</v>
      </c>
      <c r="B817" s="314" t="s">
        <v>1177</v>
      </c>
      <c r="C817" s="314" t="s">
        <v>1315</v>
      </c>
      <c r="D817" s="314" t="s">
        <v>1166</v>
      </c>
      <c r="E817" s="315">
        <v>1629477</v>
      </c>
      <c r="F817" s="315">
        <v>1629477</v>
      </c>
    </row>
    <row r="818" spans="1:6">
      <c r="A818" s="313" t="s">
        <v>1190</v>
      </c>
      <c r="B818" s="314" t="s">
        <v>1177</v>
      </c>
      <c r="C818" s="314" t="s">
        <v>1191</v>
      </c>
      <c r="D818" s="314" t="s">
        <v>1166</v>
      </c>
      <c r="E818" s="315">
        <v>1629477</v>
      </c>
      <c r="F818" s="315">
        <v>1629477</v>
      </c>
    </row>
    <row r="819" spans="1:6">
      <c r="A819" s="313" t="s">
        <v>246</v>
      </c>
      <c r="B819" s="314" t="s">
        <v>1177</v>
      </c>
      <c r="C819" s="314" t="s">
        <v>1191</v>
      </c>
      <c r="D819" s="314" t="s">
        <v>1136</v>
      </c>
      <c r="E819" s="315">
        <v>1629477</v>
      </c>
      <c r="F819" s="315">
        <v>1629477</v>
      </c>
    </row>
    <row r="820" spans="1:6">
      <c r="A820" s="313" t="s">
        <v>1219</v>
      </c>
      <c r="B820" s="314" t="s">
        <v>1177</v>
      </c>
      <c r="C820" s="314" t="s">
        <v>1191</v>
      </c>
      <c r="D820" s="314" t="s">
        <v>1220</v>
      </c>
      <c r="E820" s="315">
        <v>1629477</v>
      </c>
      <c r="F820" s="315">
        <v>1629477</v>
      </c>
    </row>
    <row r="821" spans="1:6" ht="102">
      <c r="A821" s="313" t="s">
        <v>1178</v>
      </c>
      <c r="B821" s="314" t="s">
        <v>1179</v>
      </c>
      <c r="C821" s="314" t="s">
        <v>1166</v>
      </c>
      <c r="D821" s="314" t="s">
        <v>1166</v>
      </c>
      <c r="E821" s="315">
        <v>1030000</v>
      </c>
      <c r="F821" s="315">
        <v>1030000</v>
      </c>
    </row>
    <row r="822" spans="1:6" ht="38.25">
      <c r="A822" s="313" t="s">
        <v>1314</v>
      </c>
      <c r="B822" s="314" t="s">
        <v>1179</v>
      </c>
      <c r="C822" s="314" t="s">
        <v>1315</v>
      </c>
      <c r="D822" s="314" t="s">
        <v>1166</v>
      </c>
      <c r="E822" s="315">
        <v>1030000</v>
      </c>
      <c r="F822" s="315">
        <v>1030000</v>
      </c>
    </row>
    <row r="823" spans="1:6">
      <c r="A823" s="313" t="s">
        <v>1190</v>
      </c>
      <c r="B823" s="314" t="s">
        <v>1179</v>
      </c>
      <c r="C823" s="314" t="s">
        <v>1191</v>
      </c>
      <c r="D823" s="314" t="s">
        <v>1166</v>
      </c>
      <c r="E823" s="315">
        <v>1030000</v>
      </c>
      <c r="F823" s="315">
        <v>1030000</v>
      </c>
    </row>
    <row r="824" spans="1:6">
      <c r="A824" s="313" t="s">
        <v>246</v>
      </c>
      <c r="B824" s="314" t="s">
        <v>1179</v>
      </c>
      <c r="C824" s="314" t="s">
        <v>1191</v>
      </c>
      <c r="D824" s="314" t="s">
        <v>1136</v>
      </c>
      <c r="E824" s="315">
        <v>1030000</v>
      </c>
      <c r="F824" s="315">
        <v>1030000</v>
      </c>
    </row>
    <row r="825" spans="1:6">
      <c r="A825" s="313" t="s">
        <v>1219</v>
      </c>
      <c r="B825" s="314" t="s">
        <v>1179</v>
      </c>
      <c r="C825" s="314" t="s">
        <v>1191</v>
      </c>
      <c r="D825" s="314" t="s">
        <v>1220</v>
      </c>
      <c r="E825" s="315">
        <v>1030000</v>
      </c>
      <c r="F825" s="315">
        <v>1030000</v>
      </c>
    </row>
    <row r="826" spans="1:6" ht="25.5">
      <c r="A826" s="313" t="s">
        <v>474</v>
      </c>
      <c r="B826" s="314" t="s">
        <v>986</v>
      </c>
      <c r="C826" s="314" t="s">
        <v>1166</v>
      </c>
      <c r="D826" s="314" t="s">
        <v>1166</v>
      </c>
      <c r="E826" s="315">
        <v>50000</v>
      </c>
      <c r="F826" s="315">
        <v>50000</v>
      </c>
    </row>
    <row r="827" spans="1:6" ht="102">
      <c r="A827" s="313" t="s">
        <v>501</v>
      </c>
      <c r="B827" s="314" t="s">
        <v>687</v>
      </c>
      <c r="C827" s="314" t="s">
        <v>1166</v>
      </c>
      <c r="D827" s="314" t="s">
        <v>1166</v>
      </c>
      <c r="E827" s="315">
        <v>50000</v>
      </c>
      <c r="F827" s="315">
        <v>50000</v>
      </c>
    </row>
    <row r="828" spans="1:6" ht="38.25">
      <c r="A828" s="313" t="s">
        <v>1314</v>
      </c>
      <c r="B828" s="314" t="s">
        <v>687</v>
      </c>
      <c r="C828" s="314" t="s">
        <v>1315</v>
      </c>
      <c r="D828" s="314" t="s">
        <v>1166</v>
      </c>
      <c r="E828" s="315">
        <v>50000</v>
      </c>
      <c r="F828" s="315">
        <v>50000</v>
      </c>
    </row>
    <row r="829" spans="1:6">
      <c r="A829" s="313" t="s">
        <v>1190</v>
      </c>
      <c r="B829" s="314" t="s">
        <v>687</v>
      </c>
      <c r="C829" s="314" t="s">
        <v>1191</v>
      </c>
      <c r="D829" s="314" t="s">
        <v>1166</v>
      </c>
      <c r="E829" s="315">
        <v>50000</v>
      </c>
      <c r="F829" s="315">
        <v>50000</v>
      </c>
    </row>
    <row r="830" spans="1:6">
      <c r="A830" s="313" t="s">
        <v>246</v>
      </c>
      <c r="B830" s="314" t="s">
        <v>687</v>
      </c>
      <c r="C830" s="314" t="s">
        <v>1191</v>
      </c>
      <c r="D830" s="314" t="s">
        <v>1136</v>
      </c>
      <c r="E830" s="315">
        <v>50000</v>
      </c>
      <c r="F830" s="315">
        <v>50000</v>
      </c>
    </row>
    <row r="831" spans="1:6">
      <c r="A831" s="313" t="s">
        <v>209</v>
      </c>
      <c r="B831" s="314" t="s">
        <v>687</v>
      </c>
      <c r="C831" s="314" t="s">
        <v>1191</v>
      </c>
      <c r="D831" s="314" t="s">
        <v>378</v>
      </c>
      <c r="E831" s="315">
        <v>50000</v>
      </c>
      <c r="F831" s="315">
        <v>50000</v>
      </c>
    </row>
    <row r="832" spans="1:6" ht="51">
      <c r="A832" s="313" t="s">
        <v>1230</v>
      </c>
      <c r="B832" s="314" t="s">
        <v>987</v>
      </c>
      <c r="C832" s="314" t="s">
        <v>1166</v>
      </c>
      <c r="D832" s="314" t="s">
        <v>1166</v>
      </c>
      <c r="E832" s="315">
        <v>2521800</v>
      </c>
      <c r="F832" s="315">
        <v>2521800</v>
      </c>
    </row>
    <row r="833" spans="1:6" ht="38.25">
      <c r="A833" s="313" t="s">
        <v>477</v>
      </c>
      <c r="B833" s="314" t="s">
        <v>988</v>
      </c>
      <c r="C833" s="314" t="s">
        <v>1166</v>
      </c>
      <c r="D833" s="314" t="s">
        <v>1166</v>
      </c>
      <c r="E833" s="315">
        <v>2510800</v>
      </c>
      <c r="F833" s="315">
        <v>2510800</v>
      </c>
    </row>
    <row r="834" spans="1:6" ht="127.5">
      <c r="A834" s="313" t="s">
        <v>1300</v>
      </c>
      <c r="B834" s="314" t="s">
        <v>669</v>
      </c>
      <c r="C834" s="314" t="s">
        <v>1166</v>
      </c>
      <c r="D834" s="314" t="s">
        <v>1166</v>
      </c>
      <c r="E834" s="315">
        <v>15000</v>
      </c>
      <c r="F834" s="315">
        <v>15000</v>
      </c>
    </row>
    <row r="835" spans="1:6" ht="38.25">
      <c r="A835" s="313" t="s">
        <v>1306</v>
      </c>
      <c r="B835" s="314" t="s">
        <v>669</v>
      </c>
      <c r="C835" s="314" t="s">
        <v>1307</v>
      </c>
      <c r="D835" s="314" t="s">
        <v>1166</v>
      </c>
      <c r="E835" s="315">
        <v>15000</v>
      </c>
      <c r="F835" s="315">
        <v>15000</v>
      </c>
    </row>
    <row r="836" spans="1:6" ht="38.25">
      <c r="A836" s="313" t="s">
        <v>1188</v>
      </c>
      <c r="B836" s="314" t="s">
        <v>669</v>
      </c>
      <c r="C836" s="314" t="s">
        <v>1189</v>
      </c>
      <c r="D836" s="314" t="s">
        <v>1166</v>
      </c>
      <c r="E836" s="315">
        <v>15000</v>
      </c>
      <c r="F836" s="315">
        <v>15000</v>
      </c>
    </row>
    <row r="837" spans="1:6">
      <c r="A837" s="313" t="s">
        <v>182</v>
      </c>
      <c r="B837" s="314" t="s">
        <v>669</v>
      </c>
      <c r="C837" s="314" t="s">
        <v>1189</v>
      </c>
      <c r="D837" s="314" t="s">
        <v>1132</v>
      </c>
      <c r="E837" s="315">
        <v>15000</v>
      </c>
      <c r="F837" s="315">
        <v>15000</v>
      </c>
    </row>
    <row r="838" spans="1:6" ht="25.5">
      <c r="A838" s="313" t="s">
        <v>144</v>
      </c>
      <c r="B838" s="314" t="s">
        <v>669</v>
      </c>
      <c r="C838" s="314" t="s">
        <v>1189</v>
      </c>
      <c r="D838" s="314" t="s">
        <v>357</v>
      </c>
      <c r="E838" s="315">
        <v>15000</v>
      </c>
      <c r="F838" s="315">
        <v>15000</v>
      </c>
    </row>
    <row r="839" spans="1:6" ht="140.25">
      <c r="A839" s="313" t="s">
        <v>1482</v>
      </c>
      <c r="B839" s="314" t="s">
        <v>1328</v>
      </c>
      <c r="C839" s="314" t="s">
        <v>1166</v>
      </c>
      <c r="D839" s="314" t="s">
        <v>1166</v>
      </c>
      <c r="E839" s="315">
        <v>1841958</v>
      </c>
      <c r="F839" s="315">
        <v>1841958</v>
      </c>
    </row>
    <row r="840" spans="1:6">
      <c r="A840" s="313" t="s">
        <v>1308</v>
      </c>
      <c r="B840" s="314" t="s">
        <v>1328</v>
      </c>
      <c r="C840" s="314" t="s">
        <v>1309</v>
      </c>
      <c r="D840" s="314" t="s">
        <v>1166</v>
      </c>
      <c r="E840" s="315">
        <v>1841958</v>
      </c>
      <c r="F840" s="315">
        <v>1841958</v>
      </c>
    </row>
    <row r="841" spans="1:6" ht="63.75">
      <c r="A841" s="313" t="s">
        <v>1198</v>
      </c>
      <c r="B841" s="314" t="s">
        <v>1328</v>
      </c>
      <c r="C841" s="314" t="s">
        <v>351</v>
      </c>
      <c r="D841" s="314" t="s">
        <v>1166</v>
      </c>
      <c r="E841" s="315">
        <v>1841958</v>
      </c>
      <c r="F841" s="315">
        <v>1841958</v>
      </c>
    </row>
    <row r="842" spans="1:6">
      <c r="A842" s="313" t="s">
        <v>182</v>
      </c>
      <c r="B842" s="314" t="s">
        <v>1328</v>
      </c>
      <c r="C842" s="314" t="s">
        <v>351</v>
      </c>
      <c r="D842" s="314" t="s">
        <v>1132</v>
      </c>
      <c r="E842" s="315">
        <v>1841958</v>
      </c>
      <c r="F842" s="315">
        <v>1841958</v>
      </c>
    </row>
    <row r="843" spans="1:6" ht="25.5">
      <c r="A843" s="313" t="s">
        <v>144</v>
      </c>
      <c r="B843" s="314" t="s">
        <v>1328</v>
      </c>
      <c r="C843" s="314" t="s">
        <v>351</v>
      </c>
      <c r="D843" s="314" t="s">
        <v>357</v>
      </c>
      <c r="E843" s="315">
        <v>1841958</v>
      </c>
      <c r="F843" s="315">
        <v>1841958</v>
      </c>
    </row>
    <row r="844" spans="1:6" ht="127.5">
      <c r="A844" s="313" t="s">
        <v>1940</v>
      </c>
      <c r="B844" s="314" t="s">
        <v>1941</v>
      </c>
      <c r="C844" s="314" t="s">
        <v>1166</v>
      </c>
      <c r="D844" s="314" t="s">
        <v>1166</v>
      </c>
      <c r="E844" s="315">
        <v>653842</v>
      </c>
      <c r="F844" s="315">
        <v>653842</v>
      </c>
    </row>
    <row r="845" spans="1:6">
      <c r="A845" s="313" t="s">
        <v>1308</v>
      </c>
      <c r="B845" s="314" t="s">
        <v>1941</v>
      </c>
      <c r="C845" s="314" t="s">
        <v>1309</v>
      </c>
      <c r="D845" s="314" t="s">
        <v>1166</v>
      </c>
      <c r="E845" s="315">
        <v>653842</v>
      </c>
      <c r="F845" s="315">
        <v>653842</v>
      </c>
    </row>
    <row r="846" spans="1:6" ht="63.75">
      <c r="A846" s="313" t="s">
        <v>1198</v>
      </c>
      <c r="B846" s="314" t="s">
        <v>1941</v>
      </c>
      <c r="C846" s="314" t="s">
        <v>351</v>
      </c>
      <c r="D846" s="314" t="s">
        <v>1166</v>
      </c>
      <c r="E846" s="315">
        <v>653842</v>
      </c>
      <c r="F846" s="315">
        <v>653842</v>
      </c>
    </row>
    <row r="847" spans="1:6">
      <c r="A847" s="313" t="s">
        <v>182</v>
      </c>
      <c r="B847" s="314" t="s">
        <v>1941</v>
      </c>
      <c r="C847" s="314" t="s">
        <v>351</v>
      </c>
      <c r="D847" s="314" t="s">
        <v>1132</v>
      </c>
      <c r="E847" s="315">
        <v>653842</v>
      </c>
      <c r="F847" s="315">
        <v>653842</v>
      </c>
    </row>
    <row r="848" spans="1:6" ht="25.5">
      <c r="A848" s="313" t="s">
        <v>144</v>
      </c>
      <c r="B848" s="314" t="s">
        <v>1941</v>
      </c>
      <c r="C848" s="314" t="s">
        <v>351</v>
      </c>
      <c r="D848" s="314" t="s">
        <v>357</v>
      </c>
      <c r="E848" s="315">
        <v>653842</v>
      </c>
      <c r="F848" s="315">
        <v>653842</v>
      </c>
    </row>
    <row r="849" spans="1:6" ht="38.25">
      <c r="A849" s="313" t="s">
        <v>444</v>
      </c>
      <c r="B849" s="314" t="s">
        <v>1301</v>
      </c>
      <c r="C849" s="314" t="s">
        <v>1166</v>
      </c>
      <c r="D849" s="314" t="s">
        <v>1166</v>
      </c>
      <c r="E849" s="315">
        <v>11000</v>
      </c>
      <c r="F849" s="315">
        <v>11000</v>
      </c>
    </row>
    <row r="850" spans="1:6" ht="127.5">
      <c r="A850" s="313" t="s">
        <v>1302</v>
      </c>
      <c r="B850" s="314" t="s">
        <v>1303</v>
      </c>
      <c r="C850" s="314" t="s">
        <v>1166</v>
      </c>
      <c r="D850" s="314" t="s">
        <v>1166</v>
      </c>
      <c r="E850" s="315">
        <v>11000</v>
      </c>
      <c r="F850" s="315">
        <v>11000</v>
      </c>
    </row>
    <row r="851" spans="1:6" ht="38.25">
      <c r="A851" s="313" t="s">
        <v>1306</v>
      </c>
      <c r="B851" s="314" t="s">
        <v>1303</v>
      </c>
      <c r="C851" s="314" t="s">
        <v>1307</v>
      </c>
      <c r="D851" s="314" t="s">
        <v>1166</v>
      </c>
      <c r="E851" s="315">
        <v>11000</v>
      </c>
      <c r="F851" s="315">
        <v>11000</v>
      </c>
    </row>
    <row r="852" spans="1:6" ht="38.25">
      <c r="A852" s="313" t="s">
        <v>1188</v>
      </c>
      <c r="B852" s="314" t="s">
        <v>1303</v>
      </c>
      <c r="C852" s="314" t="s">
        <v>1189</v>
      </c>
      <c r="D852" s="314" t="s">
        <v>1166</v>
      </c>
      <c r="E852" s="315">
        <v>11000</v>
      </c>
      <c r="F852" s="315">
        <v>11000</v>
      </c>
    </row>
    <row r="853" spans="1:6">
      <c r="A853" s="313" t="s">
        <v>182</v>
      </c>
      <c r="B853" s="314" t="s">
        <v>1303</v>
      </c>
      <c r="C853" s="314" t="s">
        <v>1189</v>
      </c>
      <c r="D853" s="314" t="s">
        <v>1132</v>
      </c>
      <c r="E853" s="315">
        <v>11000</v>
      </c>
      <c r="F853" s="315">
        <v>11000</v>
      </c>
    </row>
    <row r="854" spans="1:6" ht="25.5">
      <c r="A854" s="313" t="s">
        <v>144</v>
      </c>
      <c r="B854" s="314" t="s">
        <v>1303</v>
      </c>
      <c r="C854" s="314" t="s">
        <v>1189</v>
      </c>
      <c r="D854" s="314" t="s">
        <v>357</v>
      </c>
      <c r="E854" s="315">
        <v>11000</v>
      </c>
      <c r="F854" s="315">
        <v>11000</v>
      </c>
    </row>
    <row r="855" spans="1:6" ht="38.25">
      <c r="A855" s="313" t="s">
        <v>480</v>
      </c>
      <c r="B855" s="314" t="s">
        <v>989</v>
      </c>
      <c r="C855" s="314" t="s">
        <v>1166</v>
      </c>
      <c r="D855" s="314" t="s">
        <v>1166</v>
      </c>
      <c r="E855" s="315">
        <v>56099941</v>
      </c>
      <c r="F855" s="315">
        <v>32737636</v>
      </c>
    </row>
    <row r="856" spans="1:6" ht="25.5">
      <c r="A856" s="313" t="s">
        <v>481</v>
      </c>
      <c r="B856" s="314" t="s">
        <v>990</v>
      </c>
      <c r="C856" s="314" t="s">
        <v>1166</v>
      </c>
      <c r="D856" s="314" t="s">
        <v>1166</v>
      </c>
      <c r="E856" s="315">
        <v>29936900</v>
      </c>
      <c r="F856" s="315">
        <v>29937800</v>
      </c>
    </row>
    <row r="857" spans="1:6" ht="63.75">
      <c r="A857" s="313" t="s">
        <v>356</v>
      </c>
      <c r="B857" s="314" t="s">
        <v>668</v>
      </c>
      <c r="C857" s="314" t="s">
        <v>1166</v>
      </c>
      <c r="D857" s="314" t="s">
        <v>1166</v>
      </c>
      <c r="E857" s="315">
        <v>496400</v>
      </c>
      <c r="F857" s="315">
        <v>497300</v>
      </c>
    </row>
    <row r="858" spans="1:6" ht="38.25">
      <c r="A858" s="313" t="s">
        <v>1306</v>
      </c>
      <c r="B858" s="314" t="s">
        <v>668</v>
      </c>
      <c r="C858" s="314" t="s">
        <v>1307</v>
      </c>
      <c r="D858" s="314" t="s">
        <v>1166</v>
      </c>
      <c r="E858" s="315">
        <v>496400</v>
      </c>
      <c r="F858" s="315">
        <v>497300</v>
      </c>
    </row>
    <row r="859" spans="1:6" ht="38.25">
      <c r="A859" s="313" t="s">
        <v>1188</v>
      </c>
      <c r="B859" s="314" t="s">
        <v>668</v>
      </c>
      <c r="C859" s="314" t="s">
        <v>1189</v>
      </c>
      <c r="D859" s="314" t="s">
        <v>1166</v>
      </c>
      <c r="E859" s="315">
        <v>496400</v>
      </c>
      <c r="F859" s="315">
        <v>497300</v>
      </c>
    </row>
    <row r="860" spans="1:6">
      <c r="A860" s="313" t="s">
        <v>182</v>
      </c>
      <c r="B860" s="314" t="s">
        <v>668</v>
      </c>
      <c r="C860" s="314" t="s">
        <v>1189</v>
      </c>
      <c r="D860" s="314" t="s">
        <v>1132</v>
      </c>
      <c r="E860" s="315">
        <v>496400</v>
      </c>
      <c r="F860" s="315">
        <v>497300</v>
      </c>
    </row>
    <row r="861" spans="1:6">
      <c r="A861" s="313" t="s">
        <v>250</v>
      </c>
      <c r="B861" s="314" t="s">
        <v>668</v>
      </c>
      <c r="C861" s="314" t="s">
        <v>1189</v>
      </c>
      <c r="D861" s="314" t="s">
        <v>355</v>
      </c>
      <c r="E861" s="315">
        <v>496400</v>
      </c>
      <c r="F861" s="315">
        <v>497300</v>
      </c>
    </row>
    <row r="862" spans="1:6" ht="140.25">
      <c r="A862" s="313" t="s">
        <v>1924</v>
      </c>
      <c r="B862" s="314" t="s">
        <v>1774</v>
      </c>
      <c r="C862" s="314" t="s">
        <v>1166</v>
      </c>
      <c r="D862" s="314" t="s">
        <v>1166</v>
      </c>
      <c r="E862" s="315">
        <v>29440500</v>
      </c>
      <c r="F862" s="315">
        <v>29440500</v>
      </c>
    </row>
    <row r="863" spans="1:6">
      <c r="A863" s="313" t="s">
        <v>1316</v>
      </c>
      <c r="B863" s="314" t="s">
        <v>1774</v>
      </c>
      <c r="C863" s="314" t="s">
        <v>1317</v>
      </c>
      <c r="D863" s="314" t="s">
        <v>1166</v>
      </c>
      <c r="E863" s="315">
        <v>29440500</v>
      </c>
      <c r="F863" s="315">
        <v>29440500</v>
      </c>
    </row>
    <row r="864" spans="1:6">
      <c r="A864" s="313" t="s">
        <v>68</v>
      </c>
      <c r="B864" s="314" t="s">
        <v>1774</v>
      </c>
      <c r="C864" s="314" t="s">
        <v>427</v>
      </c>
      <c r="D864" s="314" t="s">
        <v>1166</v>
      </c>
      <c r="E864" s="315">
        <v>29440500</v>
      </c>
      <c r="F864" s="315">
        <v>29440500</v>
      </c>
    </row>
    <row r="865" spans="1:6">
      <c r="A865" s="313" t="s">
        <v>182</v>
      </c>
      <c r="B865" s="314" t="s">
        <v>1774</v>
      </c>
      <c r="C865" s="314" t="s">
        <v>427</v>
      </c>
      <c r="D865" s="314" t="s">
        <v>1132</v>
      </c>
      <c r="E865" s="315">
        <v>29440500</v>
      </c>
      <c r="F865" s="315">
        <v>29440500</v>
      </c>
    </row>
    <row r="866" spans="1:6">
      <c r="A866" s="313" t="s">
        <v>250</v>
      </c>
      <c r="B866" s="314" t="s">
        <v>1774</v>
      </c>
      <c r="C866" s="314" t="s">
        <v>427</v>
      </c>
      <c r="D866" s="314" t="s">
        <v>355</v>
      </c>
      <c r="E866" s="315">
        <v>29440500</v>
      </c>
      <c r="F866" s="315">
        <v>29440500</v>
      </c>
    </row>
    <row r="867" spans="1:6" ht="25.5">
      <c r="A867" s="313" t="s">
        <v>483</v>
      </c>
      <c r="B867" s="314" t="s">
        <v>991</v>
      </c>
      <c r="C867" s="314" t="s">
        <v>1166</v>
      </c>
      <c r="D867" s="314" t="s">
        <v>1166</v>
      </c>
      <c r="E867" s="315">
        <v>26081707</v>
      </c>
      <c r="F867" s="315">
        <v>2718502</v>
      </c>
    </row>
    <row r="868" spans="1:6" ht="127.5">
      <c r="A868" s="313" t="s">
        <v>2113</v>
      </c>
      <c r="B868" s="314" t="s">
        <v>2114</v>
      </c>
      <c r="C868" s="314" t="s">
        <v>1166</v>
      </c>
      <c r="D868" s="314" t="s">
        <v>1166</v>
      </c>
      <c r="E868" s="315">
        <v>1971164</v>
      </c>
      <c r="F868" s="315">
        <v>1971164</v>
      </c>
    </row>
    <row r="869" spans="1:6">
      <c r="A869" s="313" t="s">
        <v>1308</v>
      </c>
      <c r="B869" s="314" t="s">
        <v>2114</v>
      </c>
      <c r="C869" s="314" t="s">
        <v>1309</v>
      </c>
      <c r="D869" s="314" t="s">
        <v>1166</v>
      </c>
      <c r="E869" s="315">
        <v>1971164</v>
      </c>
      <c r="F869" s="315">
        <v>1971164</v>
      </c>
    </row>
    <row r="870" spans="1:6" ht="63.75">
      <c r="A870" s="313" t="s">
        <v>1198</v>
      </c>
      <c r="B870" s="314" t="s">
        <v>2114</v>
      </c>
      <c r="C870" s="314" t="s">
        <v>351</v>
      </c>
      <c r="D870" s="314" t="s">
        <v>1166</v>
      </c>
      <c r="E870" s="315">
        <v>1971164</v>
      </c>
      <c r="F870" s="315">
        <v>1971164</v>
      </c>
    </row>
    <row r="871" spans="1:6">
      <c r="A871" s="313" t="s">
        <v>182</v>
      </c>
      <c r="B871" s="314" t="s">
        <v>2114</v>
      </c>
      <c r="C871" s="314" t="s">
        <v>351</v>
      </c>
      <c r="D871" s="314" t="s">
        <v>1132</v>
      </c>
      <c r="E871" s="315">
        <v>1971164</v>
      </c>
      <c r="F871" s="315">
        <v>1971164</v>
      </c>
    </row>
    <row r="872" spans="1:6">
      <c r="A872" s="313" t="s">
        <v>184</v>
      </c>
      <c r="B872" s="314" t="s">
        <v>2114</v>
      </c>
      <c r="C872" s="314" t="s">
        <v>351</v>
      </c>
      <c r="D872" s="314" t="s">
        <v>353</v>
      </c>
      <c r="E872" s="315">
        <v>1971164</v>
      </c>
      <c r="F872" s="315">
        <v>1971164</v>
      </c>
    </row>
    <row r="873" spans="1:6" ht="89.25">
      <c r="A873" s="313" t="s">
        <v>1764</v>
      </c>
      <c r="B873" s="314" t="s">
        <v>1765</v>
      </c>
      <c r="C873" s="314" t="s">
        <v>1166</v>
      </c>
      <c r="D873" s="314" t="s">
        <v>1166</v>
      </c>
      <c r="E873" s="315">
        <v>5450710</v>
      </c>
      <c r="F873" s="315">
        <v>0</v>
      </c>
    </row>
    <row r="874" spans="1:6">
      <c r="A874" s="313" t="s">
        <v>1308</v>
      </c>
      <c r="B874" s="314" t="s">
        <v>1765</v>
      </c>
      <c r="C874" s="314" t="s">
        <v>1309</v>
      </c>
      <c r="D874" s="314" t="s">
        <v>1166</v>
      </c>
      <c r="E874" s="315">
        <v>5450710</v>
      </c>
      <c r="F874" s="315">
        <v>0</v>
      </c>
    </row>
    <row r="875" spans="1:6" ht="63.75">
      <c r="A875" s="313" t="s">
        <v>1198</v>
      </c>
      <c r="B875" s="314" t="s">
        <v>1765</v>
      </c>
      <c r="C875" s="314" t="s">
        <v>351</v>
      </c>
      <c r="D875" s="314" t="s">
        <v>1166</v>
      </c>
      <c r="E875" s="315">
        <v>5450710</v>
      </c>
      <c r="F875" s="315">
        <v>0</v>
      </c>
    </row>
    <row r="876" spans="1:6">
      <c r="A876" s="313" t="s">
        <v>182</v>
      </c>
      <c r="B876" s="314" t="s">
        <v>1765</v>
      </c>
      <c r="C876" s="314" t="s">
        <v>351</v>
      </c>
      <c r="D876" s="314" t="s">
        <v>1132</v>
      </c>
      <c r="E876" s="315">
        <v>5450710</v>
      </c>
      <c r="F876" s="315">
        <v>0</v>
      </c>
    </row>
    <row r="877" spans="1:6">
      <c r="A877" s="313" t="s">
        <v>184</v>
      </c>
      <c r="B877" s="314" t="s">
        <v>1765</v>
      </c>
      <c r="C877" s="314" t="s">
        <v>351</v>
      </c>
      <c r="D877" s="314" t="s">
        <v>353</v>
      </c>
      <c r="E877" s="315">
        <v>5450710</v>
      </c>
      <c r="F877" s="315">
        <v>0</v>
      </c>
    </row>
    <row r="878" spans="1:6" ht="89.25">
      <c r="A878" s="313" t="s">
        <v>354</v>
      </c>
      <c r="B878" s="314" t="s">
        <v>667</v>
      </c>
      <c r="C878" s="314" t="s">
        <v>1166</v>
      </c>
      <c r="D878" s="314" t="s">
        <v>1166</v>
      </c>
      <c r="E878" s="315">
        <v>18659833</v>
      </c>
      <c r="F878" s="315">
        <v>747338</v>
      </c>
    </row>
    <row r="879" spans="1:6">
      <c r="A879" s="313" t="s">
        <v>1308</v>
      </c>
      <c r="B879" s="314" t="s">
        <v>667</v>
      </c>
      <c r="C879" s="314" t="s">
        <v>1309</v>
      </c>
      <c r="D879" s="314" t="s">
        <v>1166</v>
      </c>
      <c r="E879" s="315">
        <v>18659833</v>
      </c>
      <c r="F879" s="315">
        <v>747338</v>
      </c>
    </row>
    <row r="880" spans="1:6" ht="63.75">
      <c r="A880" s="313" t="s">
        <v>1198</v>
      </c>
      <c r="B880" s="314" t="s">
        <v>667</v>
      </c>
      <c r="C880" s="314" t="s">
        <v>351</v>
      </c>
      <c r="D880" s="314" t="s">
        <v>1166</v>
      </c>
      <c r="E880" s="315">
        <v>18659833</v>
      </c>
      <c r="F880" s="315">
        <v>747338</v>
      </c>
    </row>
    <row r="881" spans="1:6">
      <c r="A881" s="313" t="s">
        <v>182</v>
      </c>
      <c r="B881" s="314" t="s">
        <v>667</v>
      </c>
      <c r="C881" s="314" t="s">
        <v>351</v>
      </c>
      <c r="D881" s="314" t="s">
        <v>1132</v>
      </c>
      <c r="E881" s="315">
        <v>18659833</v>
      </c>
      <c r="F881" s="315">
        <v>747338</v>
      </c>
    </row>
    <row r="882" spans="1:6">
      <c r="A882" s="313" t="s">
        <v>184</v>
      </c>
      <c r="B882" s="314" t="s">
        <v>667</v>
      </c>
      <c r="C882" s="314" t="s">
        <v>351</v>
      </c>
      <c r="D882" s="314" t="s">
        <v>353</v>
      </c>
      <c r="E882" s="315">
        <v>18659833</v>
      </c>
      <c r="F882" s="315">
        <v>747338</v>
      </c>
    </row>
    <row r="883" spans="1:6" ht="25.5">
      <c r="A883" s="313" t="s">
        <v>485</v>
      </c>
      <c r="B883" s="314" t="s">
        <v>992</v>
      </c>
      <c r="C883" s="314" t="s">
        <v>1166</v>
      </c>
      <c r="D883" s="314" t="s">
        <v>1166</v>
      </c>
      <c r="E883" s="315">
        <v>81334</v>
      </c>
      <c r="F883" s="315">
        <v>81334</v>
      </c>
    </row>
    <row r="884" spans="1:6" ht="76.5">
      <c r="A884" s="313" t="s">
        <v>404</v>
      </c>
      <c r="B884" s="314" t="s">
        <v>1676</v>
      </c>
      <c r="C884" s="314" t="s">
        <v>1166</v>
      </c>
      <c r="D884" s="314" t="s">
        <v>1166</v>
      </c>
      <c r="E884" s="315">
        <v>80000</v>
      </c>
      <c r="F884" s="315">
        <v>80000</v>
      </c>
    </row>
    <row r="885" spans="1:6" ht="38.25">
      <c r="A885" s="313" t="s">
        <v>1314</v>
      </c>
      <c r="B885" s="314" t="s">
        <v>1676</v>
      </c>
      <c r="C885" s="314" t="s">
        <v>1315</v>
      </c>
      <c r="D885" s="314" t="s">
        <v>1166</v>
      </c>
      <c r="E885" s="315">
        <v>80000</v>
      </c>
      <c r="F885" s="315">
        <v>80000</v>
      </c>
    </row>
    <row r="886" spans="1:6">
      <c r="A886" s="313" t="s">
        <v>1190</v>
      </c>
      <c r="B886" s="314" t="s">
        <v>1676</v>
      </c>
      <c r="C886" s="314" t="s">
        <v>1191</v>
      </c>
      <c r="D886" s="314" t="s">
        <v>1166</v>
      </c>
      <c r="E886" s="315">
        <v>80000</v>
      </c>
      <c r="F886" s="315">
        <v>80000</v>
      </c>
    </row>
    <row r="887" spans="1:6">
      <c r="A887" s="313" t="s">
        <v>139</v>
      </c>
      <c r="B887" s="314" t="s">
        <v>1676</v>
      </c>
      <c r="C887" s="314" t="s">
        <v>1191</v>
      </c>
      <c r="D887" s="314" t="s">
        <v>1134</v>
      </c>
      <c r="E887" s="315">
        <v>80000</v>
      </c>
      <c r="F887" s="315">
        <v>80000</v>
      </c>
    </row>
    <row r="888" spans="1:6">
      <c r="A888" s="313" t="s">
        <v>1073</v>
      </c>
      <c r="B888" s="314" t="s">
        <v>1676</v>
      </c>
      <c r="C888" s="314" t="s">
        <v>1191</v>
      </c>
      <c r="D888" s="314" t="s">
        <v>1074</v>
      </c>
      <c r="E888" s="315">
        <v>80000</v>
      </c>
      <c r="F888" s="315">
        <v>80000</v>
      </c>
    </row>
    <row r="889" spans="1:6" ht="114.75">
      <c r="A889" s="313" t="s">
        <v>1735</v>
      </c>
      <c r="B889" s="314" t="s">
        <v>1734</v>
      </c>
      <c r="C889" s="314" t="s">
        <v>1166</v>
      </c>
      <c r="D889" s="314" t="s">
        <v>1166</v>
      </c>
      <c r="E889" s="315">
        <v>1334</v>
      </c>
      <c r="F889" s="315">
        <v>1334</v>
      </c>
    </row>
    <row r="890" spans="1:6" ht="38.25">
      <c r="A890" s="313" t="s">
        <v>1306</v>
      </c>
      <c r="B890" s="314" t="s">
        <v>1734</v>
      </c>
      <c r="C890" s="314" t="s">
        <v>1307</v>
      </c>
      <c r="D890" s="314" t="s">
        <v>1166</v>
      </c>
      <c r="E890" s="315">
        <v>1334</v>
      </c>
      <c r="F890" s="315">
        <v>1334</v>
      </c>
    </row>
    <row r="891" spans="1:6" ht="38.25">
      <c r="A891" s="313" t="s">
        <v>1188</v>
      </c>
      <c r="B891" s="314" t="s">
        <v>1734</v>
      </c>
      <c r="C891" s="314" t="s">
        <v>1189</v>
      </c>
      <c r="D891" s="314" t="s">
        <v>1166</v>
      </c>
      <c r="E891" s="315">
        <v>1334</v>
      </c>
      <c r="F891" s="315">
        <v>1334</v>
      </c>
    </row>
    <row r="892" spans="1:6">
      <c r="A892" s="313" t="s">
        <v>139</v>
      </c>
      <c r="B892" s="314" t="s">
        <v>1734</v>
      </c>
      <c r="C892" s="314" t="s">
        <v>1189</v>
      </c>
      <c r="D892" s="314" t="s">
        <v>1134</v>
      </c>
      <c r="E892" s="315">
        <v>1334</v>
      </c>
      <c r="F892" s="315">
        <v>1334</v>
      </c>
    </row>
    <row r="893" spans="1:6">
      <c r="A893" s="313" t="s">
        <v>152</v>
      </c>
      <c r="B893" s="314" t="s">
        <v>1734</v>
      </c>
      <c r="C893" s="314" t="s">
        <v>1189</v>
      </c>
      <c r="D893" s="314" t="s">
        <v>392</v>
      </c>
      <c r="E893" s="315">
        <v>1334</v>
      </c>
      <c r="F893" s="315">
        <v>1334</v>
      </c>
    </row>
    <row r="894" spans="1:6" ht="38.25">
      <c r="A894" s="313" t="s">
        <v>593</v>
      </c>
      <c r="B894" s="314" t="s">
        <v>993</v>
      </c>
      <c r="C894" s="314" t="s">
        <v>1166</v>
      </c>
      <c r="D894" s="314" t="s">
        <v>1166</v>
      </c>
      <c r="E894" s="315">
        <v>20560000</v>
      </c>
      <c r="F894" s="315">
        <v>19666100</v>
      </c>
    </row>
    <row r="895" spans="1:6" ht="38.25">
      <c r="A895" s="313" t="s">
        <v>1987</v>
      </c>
      <c r="B895" s="314" t="s">
        <v>1988</v>
      </c>
      <c r="C895" s="314" t="s">
        <v>1166</v>
      </c>
      <c r="D895" s="314" t="s">
        <v>1166</v>
      </c>
      <c r="E895" s="315">
        <v>500000</v>
      </c>
      <c r="F895" s="315">
        <v>500000</v>
      </c>
    </row>
    <row r="896" spans="1:6" ht="89.25">
      <c r="A896" s="313" t="s">
        <v>1989</v>
      </c>
      <c r="B896" s="314" t="s">
        <v>1990</v>
      </c>
      <c r="C896" s="314" t="s">
        <v>1166</v>
      </c>
      <c r="D896" s="314" t="s">
        <v>1166</v>
      </c>
      <c r="E896" s="315">
        <v>500000</v>
      </c>
      <c r="F896" s="315">
        <v>500000</v>
      </c>
    </row>
    <row r="897" spans="1:6" ht="38.25">
      <c r="A897" s="313" t="s">
        <v>1306</v>
      </c>
      <c r="B897" s="314" t="s">
        <v>1990</v>
      </c>
      <c r="C897" s="314" t="s">
        <v>1307</v>
      </c>
      <c r="D897" s="314" t="s">
        <v>1166</v>
      </c>
      <c r="E897" s="315">
        <v>500000</v>
      </c>
      <c r="F897" s="315">
        <v>500000</v>
      </c>
    </row>
    <row r="898" spans="1:6" ht="38.25">
      <c r="A898" s="313" t="s">
        <v>1188</v>
      </c>
      <c r="B898" s="314" t="s">
        <v>1990</v>
      </c>
      <c r="C898" s="314" t="s">
        <v>1189</v>
      </c>
      <c r="D898" s="314" t="s">
        <v>1166</v>
      </c>
      <c r="E898" s="315">
        <v>500000</v>
      </c>
      <c r="F898" s="315">
        <v>500000</v>
      </c>
    </row>
    <row r="899" spans="1:6">
      <c r="A899" s="313" t="s">
        <v>182</v>
      </c>
      <c r="B899" s="314" t="s">
        <v>1990</v>
      </c>
      <c r="C899" s="314" t="s">
        <v>1189</v>
      </c>
      <c r="D899" s="314" t="s">
        <v>1132</v>
      </c>
      <c r="E899" s="315">
        <v>500000</v>
      </c>
      <c r="F899" s="315">
        <v>500000</v>
      </c>
    </row>
    <row r="900" spans="1:6" ht="25.5">
      <c r="A900" s="313" t="s">
        <v>144</v>
      </c>
      <c r="B900" s="314" t="s">
        <v>1990</v>
      </c>
      <c r="C900" s="314" t="s">
        <v>1189</v>
      </c>
      <c r="D900" s="314" t="s">
        <v>357</v>
      </c>
      <c r="E900" s="315">
        <v>500000</v>
      </c>
      <c r="F900" s="315">
        <v>500000</v>
      </c>
    </row>
    <row r="901" spans="1:6" ht="38.25">
      <c r="A901" s="313" t="s">
        <v>1991</v>
      </c>
      <c r="B901" s="314" t="s">
        <v>994</v>
      </c>
      <c r="C901" s="314" t="s">
        <v>1166</v>
      </c>
      <c r="D901" s="314" t="s">
        <v>1166</v>
      </c>
      <c r="E901" s="315">
        <v>20060000</v>
      </c>
      <c r="F901" s="315">
        <v>19166100</v>
      </c>
    </row>
    <row r="902" spans="1:6" ht="229.5">
      <c r="A902" s="313" t="s">
        <v>1992</v>
      </c>
      <c r="B902" s="314" t="s">
        <v>1993</v>
      </c>
      <c r="C902" s="314" t="s">
        <v>1166</v>
      </c>
      <c r="D902" s="314" t="s">
        <v>1166</v>
      </c>
      <c r="E902" s="315">
        <v>19100000</v>
      </c>
      <c r="F902" s="315">
        <v>18206100</v>
      </c>
    </row>
    <row r="903" spans="1:6" ht="76.5">
      <c r="A903" s="313" t="s">
        <v>1305</v>
      </c>
      <c r="B903" s="314" t="s">
        <v>1993</v>
      </c>
      <c r="C903" s="314" t="s">
        <v>271</v>
      </c>
      <c r="D903" s="314" t="s">
        <v>1166</v>
      </c>
      <c r="E903" s="315">
        <v>318200</v>
      </c>
      <c r="F903" s="315">
        <v>318200</v>
      </c>
    </row>
    <row r="904" spans="1:6" ht="38.25">
      <c r="A904" s="313" t="s">
        <v>1195</v>
      </c>
      <c r="B904" s="314" t="s">
        <v>1993</v>
      </c>
      <c r="C904" s="314" t="s">
        <v>28</v>
      </c>
      <c r="D904" s="314" t="s">
        <v>1166</v>
      </c>
      <c r="E904" s="315">
        <v>318200</v>
      </c>
      <c r="F904" s="315">
        <v>318200</v>
      </c>
    </row>
    <row r="905" spans="1:6">
      <c r="A905" s="313" t="s">
        <v>140</v>
      </c>
      <c r="B905" s="314" t="s">
        <v>1993</v>
      </c>
      <c r="C905" s="314" t="s">
        <v>28</v>
      </c>
      <c r="D905" s="314" t="s">
        <v>1135</v>
      </c>
      <c r="E905" s="315">
        <v>318200</v>
      </c>
      <c r="F905" s="315">
        <v>318200</v>
      </c>
    </row>
    <row r="906" spans="1:6" ht="25.5">
      <c r="A906" s="313" t="s">
        <v>63</v>
      </c>
      <c r="B906" s="314" t="s">
        <v>1993</v>
      </c>
      <c r="C906" s="314" t="s">
        <v>28</v>
      </c>
      <c r="D906" s="314" t="s">
        <v>391</v>
      </c>
      <c r="E906" s="315">
        <v>318200</v>
      </c>
      <c r="F906" s="315">
        <v>318200</v>
      </c>
    </row>
    <row r="907" spans="1:6" ht="38.25">
      <c r="A907" s="313" t="s">
        <v>1306</v>
      </c>
      <c r="B907" s="314" t="s">
        <v>1993</v>
      </c>
      <c r="C907" s="314" t="s">
        <v>1307</v>
      </c>
      <c r="D907" s="314" t="s">
        <v>1166</v>
      </c>
      <c r="E907" s="315">
        <v>8900</v>
      </c>
      <c r="F907" s="315">
        <v>8900</v>
      </c>
    </row>
    <row r="908" spans="1:6" ht="38.25">
      <c r="A908" s="313" t="s">
        <v>1188</v>
      </c>
      <c r="B908" s="314" t="s">
        <v>1993</v>
      </c>
      <c r="C908" s="314" t="s">
        <v>1189</v>
      </c>
      <c r="D908" s="314" t="s">
        <v>1166</v>
      </c>
      <c r="E908" s="315">
        <v>8900</v>
      </c>
      <c r="F908" s="315">
        <v>8900</v>
      </c>
    </row>
    <row r="909" spans="1:6">
      <c r="A909" s="313" t="s">
        <v>140</v>
      </c>
      <c r="B909" s="314" t="s">
        <v>1993</v>
      </c>
      <c r="C909" s="314" t="s">
        <v>1189</v>
      </c>
      <c r="D909" s="314" t="s">
        <v>1135</v>
      </c>
      <c r="E909" s="315">
        <v>8900</v>
      </c>
      <c r="F909" s="315">
        <v>8900</v>
      </c>
    </row>
    <row r="910" spans="1:6" ht="25.5">
      <c r="A910" s="313" t="s">
        <v>63</v>
      </c>
      <c r="B910" s="314" t="s">
        <v>1993</v>
      </c>
      <c r="C910" s="314" t="s">
        <v>1189</v>
      </c>
      <c r="D910" s="314" t="s">
        <v>391</v>
      </c>
      <c r="E910" s="315">
        <v>8900</v>
      </c>
      <c r="F910" s="315">
        <v>8900</v>
      </c>
    </row>
    <row r="911" spans="1:6" ht="38.25">
      <c r="A911" s="313" t="s">
        <v>1312</v>
      </c>
      <c r="B911" s="314" t="s">
        <v>1993</v>
      </c>
      <c r="C911" s="314" t="s">
        <v>1313</v>
      </c>
      <c r="D911" s="314" t="s">
        <v>1166</v>
      </c>
      <c r="E911" s="315">
        <v>18772900</v>
      </c>
      <c r="F911" s="315">
        <v>17879000</v>
      </c>
    </row>
    <row r="912" spans="1:6">
      <c r="A912" s="313" t="s">
        <v>1199</v>
      </c>
      <c r="B912" s="314" t="s">
        <v>1993</v>
      </c>
      <c r="C912" s="314" t="s">
        <v>75</v>
      </c>
      <c r="D912" s="314" t="s">
        <v>1166</v>
      </c>
      <c r="E912" s="315">
        <v>18772900</v>
      </c>
      <c r="F912" s="315">
        <v>17879000</v>
      </c>
    </row>
    <row r="913" spans="1:6">
      <c r="A913" s="313" t="s">
        <v>140</v>
      </c>
      <c r="B913" s="314" t="s">
        <v>1993</v>
      </c>
      <c r="C913" s="314" t="s">
        <v>75</v>
      </c>
      <c r="D913" s="314" t="s">
        <v>1135</v>
      </c>
      <c r="E913" s="315">
        <v>18772900</v>
      </c>
      <c r="F913" s="315">
        <v>17879000</v>
      </c>
    </row>
    <row r="914" spans="1:6">
      <c r="A914" s="313" t="s">
        <v>98</v>
      </c>
      <c r="B914" s="314" t="s">
        <v>1993</v>
      </c>
      <c r="C914" s="314" t="s">
        <v>75</v>
      </c>
      <c r="D914" s="314" t="s">
        <v>375</v>
      </c>
      <c r="E914" s="315">
        <v>18772900</v>
      </c>
      <c r="F914" s="315">
        <v>17879000</v>
      </c>
    </row>
    <row r="915" spans="1:6" ht="89.25">
      <c r="A915" s="313" t="s">
        <v>1994</v>
      </c>
      <c r="B915" s="314" t="s">
        <v>733</v>
      </c>
      <c r="C915" s="314" t="s">
        <v>1166</v>
      </c>
      <c r="D915" s="314" t="s">
        <v>1166</v>
      </c>
      <c r="E915" s="315">
        <v>960000</v>
      </c>
      <c r="F915" s="315">
        <v>960000</v>
      </c>
    </row>
    <row r="916" spans="1:6" ht="25.5">
      <c r="A916" s="313" t="s">
        <v>1310</v>
      </c>
      <c r="B916" s="314" t="s">
        <v>733</v>
      </c>
      <c r="C916" s="314" t="s">
        <v>1311</v>
      </c>
      <c r="D916" s="314" t="s">
        <v>1166</v>
      </c>
      <c r="E916" s="315">
        <v>960000</v>
      </c>
      <c r="F916" s="315">
        <v>960000</v>
      </c>
    </row>
    <row r="917" spans="1:6">
      <c r="A917" s="313" t="s">
        <v>528</v>
      </c>
      <c r="B917" s="314" t="s">
        <v>733</v>
      </c>
      <c r="C917" s="314" t="s">
        <v>529</v>
      </c>
      <c r="D917" s="314" t="s">
        <v>1166</v>
      </c>
      <c r="E917" s="315">
        <v>960000</v>
      </c>
      <c r="F917" s="315">
        <v>960000</v>
      </c>
    </row>
    <row r="918" spans="1:6" ht="25.5">
      <c r="A918" s="313" t="s">
        <v>237</v>
      </c>
      <c r="B918" s="314" t="s">
        <v>733</v>
      </c>
      <c r="C918" s="314" t="s">
        <v>529</v>
      </c>
      <c r="D918" s="314" t="s">
        <v>1133</v>
      </c>
      <c r="E918" s="315">
        <v>960000</v>
      </c>
      <c r="F918" s="315">
        <v>960000</v>
      </c>
    </row>
    <row r="919" spans="1:6">
      <c r="A919" s="313" t="s">
        <v>3</v>
      </c>
      <c r="B919" s="314" t="s">
        <v>733</v>
      </c>
      <c r="C919" s="314" t="s">
        <v>529</v>
      </c>
      <c r="D919" s="314" t="s">
        <v>383</v>
      </c>
      <c r="E919" s="315">
        <v>960000</v>
      </c>
      <c r="F919" s="315">
        <v>960000</v>
      </c>
    </row>
    <row r="920" spans="1:6" ht="38.25">
      <c r="A920" s="313" t="s">
        <v>1350</v>
      </c>
      <c r="B920" s="314" t="s">
        <v>995</v>
      </c>
      <c r="C920" s="314" t="s">
        <v>1166</v>
      </c>
      <c r="D920" s="314" t="s">
        <v>1166</v>
      </c>
      <c r="E920" s="315">
        <v>170485924</v>
      </c>
      <c r="F920" s="315">
        <v>163683124</v>
      </c>
    </row>
    <row r="921" spans="1:6" ht="76.5">
      <c r="A921" s="313" t="s">
        <v>1353</v>
      </c>
      <c r="B921" s="314" t="s">
        <v>996</v>
      </c>
      <c r="C921" s="314" t="s">
        <v>1166</v>
      </c>
      <c r="D921" s="314" t="s">
        <v>1166</v>
      </c>
      <c r="E921" s="315">
        <v>147332100</v>
      </c>
      <c r="F921" s="315">
        <v>140529300</v>
      </c>
    </row>
    <row r="922" spans="1:6" ht="140.25">
      <c r="A922" s="313" t="s">
        <v>1870</v>
      </c>
      <c r="B922" s="314" t="s">
        <v>793</v>
      </c>
      <c r="C922" s="314" t="s">
        <v>1166</v>
      </c>
      <c r="D922" s="314" t="s">
        <v>1166</v>
      </c>
      <c r="E922" s="315">
        <v>6802800</v>
      </c>
      <c r="F922" s="315">
        <v>0</v>
      </c>
    </row>
    <row r="923" spans="1:6">
      <c r="A923" s="313" t="s">
        <v>1316</v>
      </c>
      <c r="B923" s="314" t="s">
        <v>793</v>
      </c>
      <c r="C923" s="314" t="s">
        <v>1317</v>
      </c>
      <c r="D923" s="314" t="s">
        <v>1166</v>
      </c>
      <c r="E923" s="315">
        <v>6802800</v>
      </c>
      <c r="F923" s="315">
        <v>0</v>
      </c>
    </row>
    <row r="924" spans="1:6">
      <c r="A924" s="313" t="s">
        <v>431</v>
      </c>
      <c r="B924" s="314" t="s">
        <v>793</v>
      </c>
      <c r="C924" s="314" t="s">
        <v>432</v>
      </c>
      <c r="D924" s="314" t="s">
        <v>1166</v>
      </c>
      <c r="E924" s="315">
        <v>6802800</v>
      </c>
      <c r="F924" s="315">
        <v>0</v>
      </c>
    </row>
    <row r="925" spans="1:6">
      <c r="A925" s="313" t="s">
        <v>186</v>
      </c>
      <c r="B925" s="314" t="s">
        <v>793</v>
      </c>
      <c r="C925" s="314" t="s">
        <v>432</v>
      </c>
      <c r="D925" s="314" t="s">
        <v>1146</v>
      </c>
      <c r="E925" s="315">
        <v>6802800</v>
      </c>
      <c r="F925" s="315">
        <v>0</v>
      </c>
    </row>
    <row r="926" spans="1:6" ht="25.5">
      <c r="A926" s="313" t="s">
        <v>187</v>
      </c>
      <c r="B926" s="314" t="s">
        <v>793</v>
      </c>
      <c r="C926" s="314" t="s">
        <v>432</v>
      </c>
      <c r="D926" s="314" t="s">
        <v>430</v>
      </c>
      <c r="E926" s="315">
        <v>6802800</v>
      </c>
      <c r="F926" s="315">
        <v>0</v>
      </c>
    </row>
    <row r="927" spans="1:6" ht="165.75">
      <c r="A927" s="313" t="s">
        <v>1453</v>
      </c>
      <c r="B927" s="314" t="s">
        <v>791</v>
      </c>
      <c r="C927" s="314" t="s">
        <v>1166</v>
      </c>
      <c r="D927" s="314" t="s">
        <v>1166</v>
      </c>
      <c r="E927" s="315">
        <v>324900</v>
      </c>
      <c r="F927" s="315">
        <v>324900</v>
      </c>
    </row>
    <row r="928" spans="1:6">
      <c r="A928" s="313" t="s">
        <v>1316</v>
      </c>
      <c r="B928" s="314" t="s">
        <v>791</v>
      </c>
      <c r="C928" s="314" t="s">
        <v>1317</v>
      </c>
      <c r="D928" s="314" t="s">
        <v>1166</v>
      </c>
      <c r="E928" s="315">
        <v>324900</v>
      </c>
      <c r="F928" s="315">
        <v>324900</v>
      </c>
    </row>
    <row r="929" spans="1:6">
      <c r="A929" s="313" t="s">
        <v>431</v>
      </c>
      <c r="B929" s="314" t="s">
        <v>791</v>
      </c>
      <c r="C929" s="314" t="s">
        <v>432</v>
      </c>
      <c r="D929" s="314" t="s">
        <v>1166</v>
      </c>
      <c r="E929" s="315">
        <v>324900</v>
      </c>
      <c r="F929" s="315">
        <v>324900</v>
      </c>
    </row>
    <row r="930" spans="1:6">
      <c r="A930" s="313" t="s">
        <v>232</v>
      </c>
      <c r="B930" s="314" t="s">
        <v>791</v>
      </c>
      <c r="C930" s="314" t="s">
        <v>432</v>
      </c>
      <c r="D930" s="314" t="s">
        <v>1127</v>
      </c>
      <c r="E930" s="315">
        <v>324900</v>
      </c>
      <c r="F930" s="315">
        <v>324900</v>
      </c>
    </row>
    <row r="931" spans="1:6">
      <c r="A931" s="313" t="s">
        <v>216</v>
      </c>
      <c r="B931" s="314" t="s">
        <v>791</v>
      </c>
      <c r="C931" s="314" t="s">
        <v>432</v>
      </c>
      <c r="D931" s="314" t="s">
        <v>335</v>
      </c>
      <c r="E931" s="315">
        <v>324900</v>
      </c>
      <c r="F931" s="315">
        <v>324900</v>
      </c>
    </row>
    <row r="932" spans="1:6" ht="178.5">
      <c r="A932" s="313" t="s">
        <v>1356</v>
      </c>
      <c r="B932" s="314" t="s">
        <v>798</v>
      </c>
      <c r="C932" s="314" t="s">
        <v>1166</v>
      </c>
      <c r="D932" s="314" t="s">
        <v>1166</v>
      </c>
      <c r="E932" s="315">
        <v>61006100</v>
      </c>
      <c r="F932" s="315">
        <v>61006100</v>
      </c>
    </row>
    <row r="933" spans="1:6">
      <c r="A933" s="313" t="s">
        <v>1316</v>
      </c>
      <c r="B933" s="314" t="s">
        <v>798</v>
      </c>
      <c r="C933" s="314" t="s">
        <v>1317</v>
      </c>
      <c r="D933" s="314" t="s">
        <v>1166</v>
      </c>
      <c r="E933" s="315">
        <v>61006100</v>
      </c>
      <c r="F933" s="315">
        <v>61006100</v>
      </c>
    </row>
    <row r="934" spans="1:6">
      <c r="A934" s="313" t="s">
        <v>1200</v>
      </c>
      <c r="B934" s="314" t="s">
        <v>798</v>
      </c>
      <c r="C934" s="314" t="s">
        <v>1201</v>
      </c>
      <c r="D934" s="314" t="s">
        <v>1166</v>
      </c>
      <c r="E934" s="315">
        <v>61006100</v>
      </c>
      <c r="F934" s="315">
        <v>61006100</v>
      </c>
    </row>
    <row r="935" spans="1:6" ht="51">
      <c r="A935" s="313" t="s">
        <v>1147</v>
      </c>
      <c r="B935" s="314" t="s">
        <v>798</v>
      </c>
      <c r="C935" s="314" t="s">
        <v>1201</v>
      </c>
      <c r="D935" s="314" t="s">
        <v>1148</v>
      </c>
      <c r="E935" s="315">
        <v>61006100</v>
      </c>
      <c r="F935" s="315">
        <v>61006100</v>
      </c>
    </row>
    <row r="936" spans="1:6" ht="51">
      <c r="A936" s="313" t="s">
        <v>210</v>
      </c>
      <c r="B936" s="314" t="s">
        <v>798</v>
      </c>
      <c r="C936" s="314" t="s">
        <v>1201</v>
      </c>
      <c r="D936" s="314" t="s">
        <v>434</v>
      </c>
      <c r="E936" s="315">
        <v>61006100</v>
      </c>
      <c r="F936" s="315">
        <v>61006100</v>
      </c>
    </row>
    <row r="937" spans="1:6" ht="140.25">
      <c r="A937" s="313" t="s">
        <v>1460</v>
      </c>
      <c r="B937" s="314" t="s">
        <v>800</v>
      </c>
      <c r="C937" s="314" t="s">
        <v>1166</v>
      </c>
      <c r="D937" s="314" t="s">
        <v>1166</v>
      </c>
      <c r="E937" s="315">
        <v>35494800</v>
      </c>
      <c r="F937" s="315">
        <v>35494800</v>
      </c>
    </row>
    <row r="938" spans="1:6">
      <c r="A938" s="313" t="s">
        <v>1316</v>
      </c>
      <c r="B938" s="314" t="s">
        <v>800</v>
      </c>
      <c r="C938" s="314" t="s">
        <v>1317</v>
      </c>
      <c r="D938" s="314" t="s">
        <v>1166</v>
      </c>
      <c r="E938" s="315">
        <v>35494800</v>
      </c>
      <c r="F938" s="315">
        <v>35494800</v>
      </c>
    </row>
    <row r="939" spans="1:6">
      <c r="A939" s="313" t="s">
        <v>68</v>
      </c>
      <c r="B939" s="314" t="s">
        <v>800</v>
      </c>
      <c r="C939" s="314" t="s">
        <v>427</v>
      </c>
      <c r="D939" s="314" t="s">
        <v>1166</v>
      </c>
      <c r="E939" s="315">
        <v>35494800</v>
      </c>
      <c r="F939" s="315">
        <v>35494800</v>
      </c>
    </row>
    <row r="940" spans="1:6" ht="51">
      <c r="A940" s="313" t="s">
        <v>1147</v>
      </c>
      <c r="B940" s="314" t="s">
        <v>800</v>
      </c>
      <c r="C940" s="314" t="s">
        <v>427</v>
      </c>
      <c r="D940" s="314" t="s">
        <v>1148</v>
      </c>
      <c r="E940" s="315">
        <v>35494800</v>
      </c>
      <c r="F940" s="315">
        <v>35494800</v>
      </c>
    </row>
    <row r="941" spans="1:6" ht="25.5">
      <c r="A941" s="313" t="s">
        <v>248</v>
      </c>
      <c r="B941" s="314" t="s">
        <v>800</v>
      </c>
      <c r="C941" s="314" t="s">
        <v>427</v>
      </c>
      <c r="D941" s="314" t="s">
        <v>436</v>
      </c>
      <c r="E941" s="315">
        <v>35494800</v>
      </c>
      <c r="F941" s="315">
        <v>35494800</v>
      </c>
    </row>
    <row r="942" spans="1:6" ht="127.5">
      <c r="A942" s="313" t="s">
        <v>537</v>
      </c>
      <c r="B942" s="314" t="s">
        <v>799</v>
      </c>
      <c r="C942" s="314" t="s">
        <v>1166</v>
      </c>
      <c r="D942" s="314" t="s">
        <v>1166</v>
      </c>
      <c r="E942" s="315">
        <v>43703500</v>
      </c>
      <c r="F942" s="315">
        <v>43703500</v>
      </c>
    </row>
    <row r="943" spans="1:6">
      <c r="A943" s="313" t="s">
        <v>1316</v>
      </c>
      <c r="B943" s="314" t="s">
        <v>799</v>
      </c>
      <c r="C943" s="314" t="s">
        <v>1317</v>
      </c>
      <c r="D943" s="314" t="s">
        <v>1166</v>
      </c>
      <c r="E943" s="315">
        <v>43703500</v>
      </c>
      <c r="F943" s="315">
        <v>43703500</v>
      </c>
    </row>
    <row r="944" spans="1:6">
      <c r="A944" s="313" t="s">
        <v>1200</v>
      </c>
      <c r="B944" s="314" t="s">
        <v>799</v>
      </c>
      <c r="C944" s="314" t="s">
        <v>1201</v>
      </c>
      <c r="D944" s="314" t="s">
        <v>1166</v>
      </c>
      <c r="E944" s="315">
        <v>43703500</v>
      </c>
      <c r="F944" s="315">
        <v>43703500</v>
      </c>
    </row>
    <row r="945" spans="1:6" ht="51">
      <c r="A945" s="313" t="s">
        <v>1147</v>
      </c>
      <c r="B945" s="314" t="s">
        <v>799</v>
      </c>
      <c r="C945" s="314" t="s">
        <v>1201</v>
      </c>
      <c r="D945" s="314" t="s">
        <v>1148</v>
      </c>
      <c r="E945" s="315">
        <v>43703500</v>
      </c>
      <c r="F945" s="315">
        <v>43703500</v>
      </c>
    </row>
    <row r="946" spans="1:6" ht="51">
      <c r="A946" s="313" t="s">
        <v>210</v>
      </c>
      <c r="B946" s="314" t="s">
        <v>799</v>
      </c>
      <c r="C946" s="314" t="s">
        <v>1201</v>
      </c>
      <c r="D946" s="314" t="s">
        <v>434</v>
      </c>
      <c r="E946" s="315">
        <v>43703500</v>
      </c>
      <c r="F946" s="315">
        <v>43703500</v>
      </c>
    </row>
    <row r="947" spans="1:6" ht="25.5">
      <c r="A947" s="313" t="s">
        <v>489</v>
      </c>
      <c r="B947" s="314" t="s">
        <v>997</v>
      </c>
      <c r="C947" s="314" t="s">
        <v>1166</v>
      </c>
      <c r="D947" s="314" t="s">
        <v>1166</v>
      </c>
      <c r="E947" s="315">
        <v>23153824</v>
      </c>
      <c r="F947" s="315">
        <v>23153824</v>
      </c>
    </row>
    <row r="948" spans="1:6" ht="89.25">
      <c r="A948" s="313" t="s">
        <v>422</v>
      </c>
      <c r="B948" s="314" t="s">
        <v>785</v>
      </c>
      <c r="C948" s="314" t="s">
        <v>1166</v>
      </c>
      <c r="D948" s="314" t="s">
        <v>1166</v>
      </c>
      <c r="E948" s="315">
        <v>18179061</v>
      </c>
      <c r="F948" s="315">
        <v>18179061</v>
      </c>
    </row>
    <row r="949" spans="1:6" ht="76.5">
      <c r="A949" s="313" t="s">
        <v>1305</v>
      </c>
      <c r="B949" s="314" t="s">
        <v>785</v>
      </c>
      <c r="C949" s="314" t="s">
        <v>271</v>
      </c>
      <c r="D949" s="314" t="s">
        <v>1166</v>
      </c>
      <c r="E949" s="315">
        <v>16296014</v>
      </c>
      <c r="F949" s="315">
        <v>16296014</v>
      </c>
    </row>
    <row r="950" spans="1:6" ht="38.25">
      <c r="A950" s="313" t="s">
        <v>1195</v>
      </c>
      <c r="B950" s="314" t="s">
        <v>785</v>
      </c>
      <c r="C950" s="314" t="s">
        <v>28</v>
      </c>
      <c r="D950" s="314" t="s">
        <v>1166</v>
      </c>
      <c r="E950" s="315">
        <v>16296014</v>
      </c>
      <c r="F950" s="315">
        <v>16296014</v>
      </c>
    </row>
    <row r="951" spans="1:6">
      <c r="A951" s="313" t="s">
        <v>232</v>
      </c>
      <c r="B951" s="314" t="s">
        <v>785</v>
      </c>
      <c r="C951" s="314" t="s">
        <v>28</v>
      </c>
      <c r="D951" s="314" t="s">
        <v>1127</v>
      </c>
      <c r="E951" s="315">
        <v>16296014</v>
      </c>
      <c r="F951" s="315">
        <v>16296014</v>
      </c>
    </row>
    <row r="952" spans="1:6" ht="51">
      <c r="A952" s="313" t="s">
        <v>215</v>
      </c>
      <c r="B952" s="314" t="s">
        <v>785</v>
      </c>
      <c r="C952" s="314" t="s">
        <v>28</v>
      </c>
      <c r="D952" s="314" t="s">
        <v>329</v>
      </c>
      <c r="E952" s="315">
        <v>16296014</v>
      </c>
      <c r="F952" s="315">
        <v>16296014</v>
      </c>
    </row>
    <row r="953" spans="1:6" ht="38.25">
      <c r="A953" s="313" t="s">
        <v>1306</v>
      </c>
      <c r="B953" s="314" t="s">
        <v>785</v>
      </c>
      <c r="C953" s="314" t="s">
        <v>1307</v>
      </c>
      <c r="D953" s="314" t="s">
        <v>1166</v>
      </c>
      <c r="E953" s="315">
        <v>1870547</v>
      </c>
      <c r="F953" s="315">
        <v>1870547</v>
      </c>
    </row>
    <row r="954" spans="1:6" ht="38.25">
      <c r="A954" s="313" t="s">
        <v>1188</v>
      </c>
      <c r="B954" s="314" t="s">
        <v>785</v>
      </c>
      <c r="C954" s="314" t="s">
        <v>1189</v>
      </c>
      <c r="D954" s="314" t="s">
        <v>1166</v>
      </c>
      <c r="E954" s="315">
        <v>1870547</v>
      </c>
      <c r="F954" s="315">
        <v>1870547</v>
      </c>
    </row>
    <row r="955" spans="1:6">
      <c r="A955" s="313" t="s">
        <v>232</v>
      </c>
      <c r="B955" s="314" t="s">
        <v>785</v>
      </c>
      <c r="C955" s="314" t="s">
        <v>1189</v>
      </c>
      <c r="D955" s="314" t="s">
        <v>1127</v>
      </c>
      <c r="E955" s="315">
        <v>1870547</v>
      </c>
      <c r="F955" s="315">
        <v>1870547</v>
      </c>
    </row>
    <row r="956" spans="1:6" ht="51">
      <c r="A956" s="313" t="s">
        <v>215</v>
      </c>
      <c r="B956" s="314" t="s">
        <v>785</v>
      </c>
      <c r="C956" s="314" t="s">
        <v>1189</v>
      </c>
      <c r="D956" s="314" t="s">
        <v>329</v>
      </c>
      <c r="E956" s="315">
        <v>1870547</v>
      </c>
      <c r="F956" s="315">
        <v>1870547</v>
      </c>
    </row>
    <row r="957" spans="1:6">
      <c r="A957" s="313" t="s">
        <v>1308</v>
      </c>
      <c r="B957" s="314" t="s">
        <v>785</v>
      </c>
      <c r="C957" s="314" t="s">
        <v>1309</v>
      </c>
      <c r="D957" s="314" t="s">
        <v>1166</v>
      </c>
      <c r="E957" s="315">
        <v>12500</v>
      </c>
      <c r="F957" s="315">
        <v>12500</v>
      </c>
    </row>
    <row r="958" spans="1:6">
      <c r="A958" s="313" t="s">
        <v>1193</v>
      </c>
      <c r="B958" s="314" t="s">
        <v>785</v>
      </c>
      <c r="C958" s="314" t="s">
        <v>1194</v>
      </c>
      <c r="D958" s="314" t="s">
        <v>1166</v>
      </c>
      <c r="E958" s="315">
        <v>12500</v>
      </c>
      <c r="F958" s="315">
        <v>12500</v>
      </c>
    </row>
    <row r="959" spans="1:6">
      <c r="A959" s="313" t="s">
        <v>232</v>
      </c>
      <c r="B959" s="314" t="s">
        <v>785</v>
      </c>
      <c r="C959" s="314" t="s">
        <v>1194</v>
      </c>
      <c r="D959" s="314" t="s">
        <v>1127</v>
      </c>
      <c r="E959" s="315">
        <v>12500</v>
      </c>
      <c r="F959" s="315">
        <v>12500</v>
      </c>
    </row>
    <row r="960" spans="1:6" ht="51">
      <c r="A960" s="313" t="s">
        <v>215</v>
      </c>
      <c r="B960" s="314" t="s">
        <v>785</v>
      </c>
      <c r="C960" s="314" t="s">
        <v>1194</v>
      </c>
      <c r="D960" s="314" t="s">
        <v>329</v>
      </c>
      <c r="E960" s="315">
        <v>12500</v>
      </c>
      <c r="F960" s="315">
        <v>12500</v>
      </c>
    </row>
    <row r="961" spans="1:6" ht="127.5">
      <c r="A961" s="313" t="s">
        <v>532</v>
      </c>
      <c r="B961" s="314" t="s">
        <v>786</v>
      </c>
      <c r="C961" s="314" t="s">
        <v>1166</v>
      </c>
      <c r="D961" s="314" t="s">
        <v>1166</v>
      </c>
      <c r="E961" s="315">
        <v>1000000</v>
      </c>
      <c r="F961" s="315">
        <v>1000000</v>
      </c>
    </row>
    <row r="962" spans="1:6" ht="76.5">
      <c r="A962" s="313" t="s">
        <v>1305</v>
      </c>
      <c r="B962" s="314" t="s">
        <v>786</v>
      </c>
      <c r="C962" s="314" t="s">
        <v>271</v>
      </c>
      <c r="D962" s="314" t="s">
        <v>1166</v>
      </c>
      <c r="E962" s="315">
        <v>1000000</v>
      </c>
      <c r="F962" s="315">
        <v>1000000</v>
      </c>
    </row>
    <row r="963" spans="1:6" ht="38.25">
      <c r="A963" s="313" t="s">
        <v>1195</v>
      </c>
      <c r="B963" s="314" t="s">
        <v>786</v>
      </c>
      <c r="C963" s="314" t="s">
        <v>28</v>
      </c>
      <c r="D963" s="314" t="s">
        <v>1166</v>
      </c>
      <c r="E963" s="315">
        <v>1000000</v>
      </c>
      <c r="F963" s="315">
        <v>1000000</v>
      </c>
    </row>
    <row r="964" spans="1:6">
      <c r="A964" s="313" t="s">
        <v>232</v>
      </c>
      <c r="B964" s="314" t="s">
        <v>786</v>
      </c>
      <c r="C964" s="314" t="s">
        <v>28</v>
      </c>
      <c r="D964" s="314" t="s">
        <v>1127</v>
      </c>
      <c r="E964" s="315">
        <v>1000000</v>
      </c>
      <c r="F964" s="315">
        <v>1000000</v>
      </c>
    </row>
    <row r="965" spans="1:6" ht="51">
      <c r="A965" s="313" t="s">
        <v>215</v>
      </c>
      <c r="B965" s="314" t="s">
        <v>786</v>
      </c>
      <c r="C965" s="314" t="s">
        <v>28</v>
      </c>
      <c r="D965" s="314" t="s">
        <v>329</v>
      </c>
      <c r="E965" s="315">
        <v>1000000</v>
      </c>
      <c r="F965" s="315">
        <v>1000000</v>
      </c>
    </row>
    <row r="966" spans="1:6" ht="114.75">
      <c r="A966" s="313" t="s">
        <v>582</v>
      </c>
      <c r="B966" s="314" t="s">
        <v>787</v>
      </c>
      <c r="C966" s="314" t="s">
        <v>1166</v>
      </c>
      <c r="D966" s="314" t="s">
        <v>1166</v>
      </c>
      <c r="E966" s="315">
        <v>200000</v>
      </c>
      <c r="F966" s="315">
        <v>200000</v>
      </c>
    </row>
    <row r="967" spans="1:6" ht="76.5">
      <c r="A967" s="313" t="s">
        <v>1305</v>
      </c>
      <c r="B967" s="314" t="s">
        <v>787</v>
      </c>
      <c r="C967" s="314" t="s">
        <v>271</v>
      </c>
      <c r="D967" s="314" t="s">
        <v>1166</v>
      </c>
      <c r="E967" s="315">
        <v>200000</v>
      </c>
      <c r="F967" s="315">
        <v>200000</v>
      </c>
    </row>
    <row r="968" spans="1:6" ht="38.25">
      <c r="A968" s="313" t="s">
        <v>1195</v>
      </c>
      <c r="B968" s="314" t="s">
        <v>787</v>
      </c>
      <c r="C968" s="314" t="s">
        <v>28</v>
      </c>
      <c r="D968" s="314" t="s">
        <v>1166</v>
      </c>
      <c r="E968" s="315">
        <v>200000</v>
      </c>
      <c r="F968" s="315">
        <v>200000</v>
      </c>
    </row>
    <row r="969" spans="1:6">
      <c r="A969" s="313" t="s">
        <v>232</v>
      </c>
      <c r="B969" s="314" t="s">
        <v>787</v>
      </c>
      <c r="C969" s="314" t="s">
        <v>28</v>
      </c>
      <c r="D969" s="314" t="s">
        <v>1127</v>
      </c>
      <c r="E969" s="315">
        <v>200000</v>
      </c>
      <c r="F969" s="315">
        <v>200000</v>
      </c>
    </row>
    <row r="970" spans="1:6" ht="51">
      <c r="A970" s="313" t="s">
        <v>215</v>
      </c>
      <c r="B970" s="314" t="s">
        <v>787</v>
      </c>
      <c r="C970" s="314" t="s">
        <v>28</v>
      </c>
      <c r="D970" s="314" t="s">
        <v>329</v>
      </c>
      <c r="E970" s="315">
        <v>200000</v>
      </c>
      <c r="F970" s="315">
        <v>200000</v>
      </c>
    </row>
    <row r="971" spans="1:6" ht="102">
      <c r="A971" s="313" t="s">
        <v>930</v>
      </c>
      <c r="B971" s="314" t="s">
        <v>929</v>
      </c>
      <c r="C971" s="314" t="s">
        <v>1166</v>
      </c>
      <c r="D971" s="314" t="s">
        <v>1166</v>
      </c>
      <c r="E971" s="315">
        <v>1850875</v>
      </c>
      <c r="F971" s="315">
        <v>1850875</v>
      </c>
    </row>
    <row r="972" spans="1:6" ht="76.5">
      <c r="A972" s="313" t="s">
        <v>1305</v>
      </c>
      <c r="B972" s="314" t="s">
        <v>929</v>
      </c>
      <c r="C972" s="314" t="s">
        <v>271</v>
      </c>
      <c r="D972" s="314" t="s">
        <v>1166</v>
      </c>
      <c r="E972" s="315">
        <v>1850875</v>
      </c>
      <c r="F972" s="315">
        <v>1850875</v>
      </c>
    </row>
    <row r="973" spans="1:6" ht="38.25">
      <c r="A973" s="313" t="s">
        <v>1195</v>
      </c>
      <c r="B973" s="314" t="s">
        <v>929</v>
      </c>
      <c r="C973" s="314" t="s">
        <v>28</v>
      </c>
      <c r="D973" s="314" t="s">
        <v>1166</v>
      </c>
      <c r="E973" s="315">
        <v>1850875</v>
      </c>
      <c r="F973" s="315">
        <v>1850875</v>
      </c>
    </row>
    <row r="974" spans="1:6">
      <c r="A974" s="313" t="s">
        <v>232</v>
      </c>
      <c r="B974" s="314" t="s">
        <v>929</v>
      </c>
      <c r="C974" s="314" t="s">
        <v>28</v>
      </c>
      <c r="D974" s="314" t="s">
        <v>1127</v>
      </c>
      <c r="E974" s="315">
        <v>1850875</v>
      </c>
      <c r="F974" s="315">
        <v>1850875</v>
      </c>
    </row>
    <row r="975" spans="1:6" ht="51">
      <c r="A975" s="313" t="s">
        <v>215</v>
      </c>
      <c r="B975" s="314" t="s">
        <v>929</v>
      </c>
      <c r="C975" s="314" t="s">
        <v>28</v>
      </c>
      <c r="D975" s="314" t="s">
        <v>329</v>
      </c>
      <c r="E975" s="315">
        <v>1850875</v>
      </c>
      <c r="F975" s="315">
        <v>1850875</v>
      </c>
    </row>
    <row r="976" spans="1:6" ht="76.5">
      <c r="A976" s="313" t="s">
        <v>583</v>
      </c>
      <c r="B976" s="314" t="s">
        <v>788</v>
      </c>
      <c r="C976" s="314" t="s">
        <v>1166</v>
      </c>
      <c r="D976" s="314" t="s">
        <v>1166</v>
      </c>
      <c r="E976" s="315">
        <v>842094</v>
      </c>
      <c r="F976" s="315">
        <v>842094</v>
      </c>
    </row>
    <row r="977" spans="1:6" ht="38.25">
      <c r="A977" s="313" t="s">
        <v>1306</v>
      </c>
      <c r="B977" s="314" t="s">
        <v>788</v>
      </c>
      <c r="C977" s="314" t="s">
        <v>1307</v>
      </c>
      <c r="D977" s="314" t="s">
        <v>1166</v>
      </c>
      <c r="E977" s="315">
        <v>842094</v>
      </c>
      <c r="F977" s="315">
        <v>842094</v>
      </c>
    </row>
    <row r="978" spans="1:6" ht="38.25">
      <c r="A978" s="313" t="s">
        <v>1188</v>
      </c>
      <c r="B978" s="314" t="s">
        <v>788</v>
      </c>
      <c r="C978" s="314" t="s">
        <v>1189</v>
      </c>
      <c r="D978" s="314" t="s">
        <v>1166</v>
      </c>
      <c r="E978" s="315">
        <v>842094</v>
      </c>
      <c r="F978" s="315">
        <v>842094</v>
      </c>
    </row>
    <row r="979" spans="1:6">
      <c r="A979" s="313" t="s">
        <v>232</v>
      </c>
      <c r="B979" s="314" t="s">
        <v>788</v>
      </c>
      <c r="C979" s="314" t="s">
        <v>1189</v>
      </c>
      <c r="D979" s="314" t="s">
        <v>1127</v>
      </c>
      <c r="E979" s="315">
        <v>842094</v>
      </c>
      <c r="F979" s="315">
        <v>842094</v>
      </c>
    </row>
    <row r="980" spans="1:6" ht="51">
      <c r="A980" s="313" t="s">
        <v>215</v>
      </c>
      <c r="B980" s="314" t="s">
        <v>788</v>
      </c>
      <c r="C980" s="314" t="s">
        <v>1189</v>
      </c>
      <c r="D980" s="314" t="s">
        <v>329</v>
      </c>
      <c r="E980" s="315">
        <v>842094</v>
      </c>
      <c r="F980" s="315">
        <v>842094</v>
      </c>
    </row>
    <row r="981" spans="1:6" ht="89.25">
      <c r="A981" s="313" t="s">
        <v>1772</v>
      </c>
      <c r="B981" s="314" t="s">
        <v>1773</v>
      </c>
      <c r="C981" s="314" t="s">
        <v>1166</v>
      </c>
      <c r="D981" s="314" t="s">
        <v>1166</v>
      </c>
      <c r="E981" s="315">
        <v>29214</v>
      </c>
      <c r="F981" s="315">
        <v>29214</v>
      </c>
    </row>
    <row r="982" spans="1:6" ht="38.25">
      <c r="A982" s="313" t="s">
        <v>1306</v>
      </c>
      <c r="B982" s="314" t="s">
        <v>1773</v>
      </c>
      <c r="C982" s="314" t="s">
        <v>1307</v>
      </c>
      <c r="D982" s="314" t="s">
        <v>1166</v>
      </c>
      <c r="E982" s="315">
        <v>29214</v>
      </c>
      <c r="F982" s="315">
        <v>29214</v>
      </c>
    </row>
    <row r="983" spans="1:6" ht="38.25">
      <c r="A983" s="313" t="s">
        <v>1188</v>
      </c>
      <c r="B983" s="314" t="s">
        <v>1773</v>
      </c>
      <c r="C983" s="314" t="s">
        <v>1189</v>
      </c>
      <c r="D983" s="314" t="s">
        <v>1166</v>
      </c>
      <c r="E983" s="315">
        <v>29214</v>
      </c>
      <c r="F983" s="315">
        <v>29214</v>
      </c>
    </row>
    <row r="984" spans="1:6">
      <c r="A984" s="313" t="s">
        <v>232</v>
      </c>
      <c r="B984" s="314" t="s">
        <v>1773</v>
      </c>
      <c r="C984" s="314" t="s">
        <v>1189</v>
      </c>
      <c r="D984" s="314" t="s">
        <v>1127</v>
      </c>
      <c r="E984" s="315">
        <v>29214</v>
      </c>
      <c r="F984" s="315">
        <v>29214</v>
      </c>
    </row>
    <row r="985" spans="1:6" ht="51">
      <c r="A985" s="313" t="s">
        <v>215</v>
      </c>
      <c r="B985" s="314" t="s">
        <v>1773</v>
      </c>
      <c r="C985" s="314" t="s">
        <v>1189</v>
      </c>
      <c r="D985" s="314" t="s">
        <v>329</v>
      </c>
      <c r="E985" s="315">
        <v>29214</v>
      </c>
      <c r="F985" s="315">
        <v>29214</v>
      </c>
    </row>
    <row r="986" spans="1:6" ht="63.75">
      <c r="A986" s="313" t="s">
        <v>965</v>
      </c>
      <c r="B986" s="314" t="s">
        <v>966</v>
      </c>
      <c r="C986" s="314" t="s">
        <v>1166</v>
      </c>
      <c r="D986" s="314" t="s">
        <v>1166</v>
      </c>
      <c r="E986" s="315">
        <v>241890</v>
      </c>
      <c r="F986" s="315">
        <v>241890</v>
      </c>
    </row>
    <row r="987" spans="1:6" ht="38.25">
      <c r="A987" s="313" t="s">
        <v>1306</v>
      </c>
      <c r="B987" s="314" t="s">
        <v>966</v>
      </c>
      <c r="C987" s="314" t="s">
        <v>1307</v>
      </c>
      <c r="D987" s="314" t="s">
        <v>1166</v>
      </c>
      <c r="E987" s="315">
        <v>241890</v>
      </c>
      <c r="F987" s="315">
        <v>241890</v>
      </c>
    </row>
    <row r="988" spans="1:6" ht="38.25">
      <c r="A988" s="313" t="s">
        <v>1188</v>
      </c>
      <c r="B988" s="314" t="s">
        <v>966</v>
      </c>
      <c r="C988" s="314" t="s">
        <v>1189</v>
      </c>
      <c r="D988" s="314" t="s">
        <v>1166</v>
      </c>
      <c r="E988" s="315">
        <v>241890</v>
      </c>
      <c r="F988" s="315">
        <v>241890</v>
      </c>
    </row>
    <row r="989" spans="1:6">
      <c r="A989" s="313" t="s">
        <v>232</v>
      </c>
      <c r="B989" s="314" t="s">
        <v>966</v>
      </c>
      <c r="C989" s="314" t="s">
        <v>1189</v>
      </c>
      <c r="D989" s="314" t="s">
        <v>1127</v>
      </c>
      <c r="E989" s="315">
        <v>241890</v>
      </c>
      <c r="F989" s="315">
        <v>241890</v>
      </c>
    </row>
    <row r="990" spans="1:6" ht="51">
      <c r="A990" s="313" t="s">
        <v>215</v>
      </c>
      <c r="B990" s="314" t="s">
        <v>966</v>
      </c>
      <c r="C990" s="314" t="s">
        <v>1189</v>
      </c>
      <c r="D990" s="314" t="s">
        <v>329</v>
      </c>
      <c r="E990" s="315">
        <v>241890</v>
      </c>
      <c r="F990" s="315">
        <v>241890</v>
      </c>
    </row>
    <row r="991" spans="1:6" ht="89.25">
      <c r="A991" s="313" t="s">
        <v>533</v>
      </c>
      <c r="B991" s="314" t="s">
        <v>789</v>
      </c>
      <c r="C991" s="314" t="s">
        <v>1166</v>
      </c>
      <c r="D991" s="314" t="s">
        <v>1166</v>
      </c>
      <c r="E991" s="315">
        <v>785690</v>
      </c>
      <c r="F991" s="315">
        <v>785690</v>
      </c>
    </row>
    <row r="992" spans="1:6" ht="76.5">
      <c r="A992" s="313" t="s">
        <v>1305</v>
      </c>
      <c r="B992" s="314" t="s">
        <v>789</v>
      </c>
      <c r="C992" s="314" t="s">
        <v>271</v>
      </c>
      <c r="D992" s="314" t="s">
        <v>1166</v>
      </c>
      <c r="E992" s="315">
        <v>785690</v>
      </c>
      <c r="F992" s="315">
        <v>785690</v>
      </c>
    </row>
    <row r="993" spans="1:6" ht="38.25">
      <c r="A993" s="313" t="s">
        <v>1195</v>
      </c>
      <c r="B993" s="314" t="s">
        <v>789</v>
      </c>
      <c r="C993" s="314" t="s">
        <v>28</v>
      </c>
      <c r="D993" s="314" t="s">
        <v>1166</v>
      </c>
      <c r="E993" s="315">
        <v>785690</v>
      </c>
      <c r="F993" s="315">
        <v>785690</v>
      </c>
    </row>
    <row r="994" spans="1:6">
      <c r="A994" s="313" t="s">
        <v>232</v>
      </c>
      <c r="B994" s="314" t="s">
        <v>789</v>
      </c>
      <c r="C994" s="314" t="s">
        <v>28</v>
      </c>
      <c r="D994" s="314" t="s">
        <v>1127</v>
      </c>
      <c r="E994" s="315">
        <v>785690</v>
      </c>
      <c r="F994" s="315">
        <v>785690</v>
      </c>
    </row>
    <row r="995" spans="1:6" ht="51">
      <c r="A995" s="313" t="s">
        <v>215</v>
      </c>
      <c r="B995" s="314" t="s">
        <v>789</v>
      </c>
      <c r="C995" s="314" t="s">
        <v>28</v>
      </c>
      <c r="D995" s="314" t="s">
        <v>329</v>
      </c>
      <c r="E995" s="315">
        <v>785690</v>
      </c>
      <c r="F995" s="315">
        <v>785690</v>
      </c>
    </row>
    <row r="996" spans="1:6" ht="127.5">
      <c r="A996" s="313" t="s">
        <v>1351</v>
      </c>
      <c r="B996" s="314" t="s">
        <v>1352</v>
      </c>
      <c r="C996" s="314" t="s">
        <v>1166</v>
      </c>
      <c r="D996" s="314" t="s">
        <v>1166</v>
      </c>
      <c r="E996" s="315">
        <v>25000</v>
      </c>
      <c r="F996" s="315">
        <v>25000</v>
      </c>
    </row>
    <row r="997" spans="1:6" ht="38.25">
      <c r="A997" s="313" t="s">
        <v>1306</v>
      </c>
      <c r="B997" s="314" t="s">
        <v>1352</v>
      </c>
      <c r="C997" s="314" t="s">
        <v>1307</v>
      </c>
      <c r="D997" s="314" t="s">
        <v>1166</v>
      </c>
      <c r="E997" s="315">
        <v>25000</v>
      </c>
      <c r="F997" s="315">
        <v>25000</v>
      </c>
    </row>
    <row r="998" spans="1:6" ht="38.25">
      <c r="A998" s="313" t="s">
        <v>1188</v>
      </c>
      <c r="B998" s="314" t="s">
        <v>1352</v>
      </c>
      <c r="C998" s="314" t="s">
        <v>1189</v>
      </c>
      <c r="D998" s="314" t="s">
        <v>1166</v>
      </c>
      <c r="E998" s="315">
        <v>25000</v>
      </c>
      <c r="F998" s="315">
        <v>25000</v>
      </c>
    </row>
    <row r="999" spans="1:6">
      <c r="A999" s="313" t="s">
        <v>232</v>
      </c>
      <c r="B999" s="314" t="s">
        <v>1352</v>
      </c>
      <c r="C999" s="314" t="s">
        <v>1189</v>
      </c>
      <c r="D999" s="314" t="s">
        <v>1127</v>
      </c>
      <c r="E999" s="315">
        <v>25000</v>
      </c>
      <c r="F999" s="315">
        <v>25000</v>
      </c>
    </row>
    <row r="1000" spans="1:6" ht="51">
      <c r="A1000" s="313" t="s">
        <v>215</v>
      </c>
      <c r="B1000" s="314" t="s">
        <v>1352</v>
      </c>
      <c r="C1000" s="314" t="s">
        <v>1189</v>
      </c>
      <c r="D1000" s="314" t="s">
        <v>329</v>
      </c>
      <c r="E1000" s="315">
        <v>25000</v>
      </c>
      <c r="F1000" s="315">
        <v>25000</v>
      </c>
    </row>
    <row r="1001" spans="1:6" ht="38.25">
      <c r="A1001" s="313" t="s">
        <v>490</v>
      </c>
      <c r="B1001" s="314" t="s">
        <v>998</v>
      </c>
      <c r="C1001" s="314" t="s">
        <v>1166</v>
      </c>
      <c r="D1001" s="314" t="s">
        <v>1166</v>
      </c>
      <c r="E1001" s="315">
        <v>2290500</v>
      </c>
      <c r="F1001" s="315">
        <v>2290500</v>
      </c>
    </row>
    <row r="1002" spans="1:6" ht="38.25">
      <c r="A1002" s="313" t="s">
        <v>2009</v>
      </c>
      <c r="B1002" s="314" t="s">
        <v>999</v>
      </c>
      <c r="C1002" s="314" t="s">
        <v>1166</v>
      </c>
      <c r="D1002" s="314" t="s">
        <v>1166</v>
      </c>
      <c r="E1002" s="315">
        <v>15000</v>
      </c>
      <c r="F1002" s="315">
        <v>15000</v>
      </c>
    </row>
    <row r="1003" spans="1:6" ht="76.5">
      <c r="A1003" s="313" t="s">
        <v>2010</v>
      </c>
      <c r="B1003" s="314" t="s">
        <v>1664</v>
      </c>
      <c r="C1003" s="314" t="s">
        <v>1166</v>
      </c>
      <c r="D1003" s="314" t="s">
        <v>1166</v>
      </c>
      <c r="E1003" s="315">
        <v>15000</v>
      </c>
      <c r="F1003" s="315">
        <v>15000</v>
      </c>
    </row>
    <row r="1004" spans="1:6" ht="38.25">
      <c r="A1004" s="313" t="s">
        <v>1306</v>
      </c>
      <c r="B1004" s="314" t="s">
        <v>1664</v>
      </c>
      <c r="C1004" s="314" t="s">
        <v>1307</v>
      </c>
      <c r="D1004" s="314" t="s">
        <v>1166</v>
      </c>
      <c r="E1004" s="315">
        <v>15000</v>
      </c>
      <c r="F1004" s="315">
        <v>15000</v>
      </c>
    </row>
    <row r="1005" spans="1:6" ht="38.25">
      <c r="A1005" s="313" t="s">
        <v>1188</v>
      </c>
      <c r="B1005" s="314" t="s">
        <v>1664</v>
      </c>
      <c r="C1005" s="314" t="s">
        <v>1189</v>
      </c>
      <c r="D1005" s="314" t="s">
        <v>1166</v>
      </c>
      <c r="E1005" s="315">
        <v>15000</v>
      </c>
      <c r="F1005" s="315">
        <v>15000</v>
      </c>
    </row>
    <row r="1006" spans="1:6">
      <c r="A1006" s="313" t="s">
        <v>182</v>
      </c>
      <c r="B1006" s="314" t="s">
        <v>1664</v>
      </c>
      <c r="C1006" s="314" t="s">
        <v>1189</v>
      </c>
      <c r="D1006" s="314" t="s">
        <v>1132</v>
      </c>
      <c r="E1006" s="315">
        <v>15000</v>
      </c>
      <c r="F1006" s="315">
        <v>15000</v>
      </c>
    </row>
    <row r="1007" spans="1:6">
      <c r="A1007" s="313" t="s">
        <v>183</v>
      </c>
      <c r="B1007" s="314" t="s">
        <v>1664</v>
      </c>
      <c r="C1007" s="314" t="s">
        <v>1189</v>
      </c>
      <c r="D1007" s="314" t="s">
        <v>349</v>
      </c>
      <c r="E1007" s="315">
        <v>15000</v>
      </c>
      <c r="F1007" s="315">
        <v>15000</v>
      </c>
    </row>
    <row r="1008" spans="1:6" ht="25.5">
      <c r="A1008" s="313" t="s">
        <v>2011</v>
      </c>
      <c r="B1008" s="314" t="s">
        <v>1000</v>
      </c>
      <c r="C1008" s="314" t="s">
        <v>1166</v>
      </c>
      <c r="D1008" s="314" t="s">
        <v>1166</v>
      </c>
      <c r="E1008" s="315">
        <v>93000</v>
      </c>
      <c r="F1008" s="315">
        <v>93000</v>
      </c>
    </row>
    <row r="1009" spans="1:6" ht="89.25">
      <c r="A1009" s="313" t="s">
        <v>2012</v>
      </c>
      <c r="B1009" s="314" t="s">
        <v>1167</v>
      </c>
      <c r="C1009" s="314" t="s">
        <v>1166</v>
      </c>
      <c r="D1009" s="314" t="s">
        <v>1166</v>
      </c>
      <c r="E1009" s="315">
        <v>93000</v>
      </c>
      <c r="F1009" s="315">
        <v>93000</v>
      </c>
    </row>
    <row r="1010" spans="1:6" ht="38.25">
      <c r="A1010" s="313" t="s">
        <v>1306</v>
      </c>
      <c r="B1010" s="314" t="s">
        <v>1167</v>
      </c>
      <c r="C1010" s="314" t="s">
        <v>1307</v>
      </c>
      <c r="D1010" s="314" t="s">
        <v>1166</v>
      </c>
      <c r="E1010" s="315">
        <v>93000</v>
      </c>
      <c r="F1010" s="315">
        <v>93000</v>
      </c>
    </row>
    <row r="1011" spans="1:6" ht="38.25">
      <c r="A1011" s="313" t="s">
        <v>1188</v>
      </c>
      <c r="B1011" s="314" t="s">
        <v>1167</v>
      </c>
      <c r="C1011" s="314" t="s">
        <v>1189</v>
      </c>
      <c r="D1011" s="314" t="s">
        <v>1166</v>
      </c>
      <c r="E1011" s="315">
        <v>93000</v>
      </c>
      <c r="F1011" s="315">
        <v>93000</v>
      </c>
    </row>
    <row r="1012" spans="1:6">
      <c r="A1012" s="313" t="s">
        <v>182</v>
      </c>
      <c r="B1012" s="314" t="s">
        <v>1167</v>
      </c>
      <c r="C1012" s="314" t="s">
        <v>1189</v>
      </c>
      <c r="D1012" s="314" t="s">
        <v>1132</v>
      </c>
      <c r="E1012" s="315">
        <v>93000</v>
      </c>
      <c r="F1012" s="315">
        <v>93000</v>
      </c>
    </row>
    <row r="1013" spans="1:6" ht="25.5">
      <c r="A1013" s="313" t="s">
        <v>144</v>
      </c>
      <c r="B1013" s="314" t="s">
        <v>1167</v>
      </c>
      <c r="C1013" s="314" t="s">
        <v>1189</v>
      </c>
      <c r="D1013" s="314" t="s">
        <v>357</v>
      </c>
      <c r="E1013" s="315">
        <v>93000</v>
      </c>
      <c r="F1013" s="315">
        <v>93000</v>
      </c>
    </row>
    <row r="1014" spans="1:6" ht="38.25">
      <c r="A1014" s="313" t="s">
        <v>444</v>
      </c>
      <c r="B1014" s="314" t="s">
        <v>1001</v>
      </c>
      <c r="C1014" s="314" t="s">
        <v>1166</v>
      </c>
      <c r="D1014" s="314" t="s">
        <v>1166</v>
      </c>
      <c r="E1014" s="315">
        <v>2182500</v>
      </c>
      <c r="F1014" s="315">
        <v>2182500</v>
      </c>
    </row>
    <row r="1015" spans="1:6" ht="114.75">
      <c r="A1015" s="313" t="s">
        <v>352</v>
      </c>
      <c r="B1015" s="314" t="s">
        <v>666</v>
      </c>
      <c r="C1015" s="314" t="s">
        <v>1166</v>
      </c>
      <c r="D1015" s="314" t="s">
        <v>1166</v>
      </c>
      <c r="E1015" s="315">
        <v>2182500</v>
      </c>
      <c r="F1015" s="315">
        <v>2182500</v>
      </c>
    </row>
    <row r="1016" spans="1:6" ht="76.5">
      <c r="A1016" s="313" t="s">
        <v>1305</v>
      </c>
      <c r="B1016" s="314" t="s">
        <v>666</v>
      </c>
      <c r="C1016" s="314" t="s">
        <v>271</v>
      </c>
      <c r="D1016" s="314" t="s">
        <v>1166</v>
      </c>
      <c r="E1016" s="315">
        <v>2129600</v>
      </c>
      <c r="F1016" s="315">
        <v>2129600</v>
      </c>
    </row>
    <row r="1017" spans="1:6" ht="38.25">
      <c r="A1017" s="313" t="s">
        <v>1195</v>
      </c>
      <c r="B1017" s="314" t="s">
        <v>666</v>
      </c>
      <c r="C1017" s="314" t="s">
        <v>28</v>
      </c>
      <c r="D1017" s="314" t="s">
        <v>1166</v>
      </c>
      <c r="E1017" s="315">
        <v>2129600</v>
      </c>
      <c r="F1017" s="315">
        <v>2129600</v>
      </c>
    </row>
    <row r="1018" spans="1:6">
      <c r="A1018" s="313" t="s">
        <v>182</v>
      </c>
      <c r="B1018" s="314" t="s">
        <v>666</v>
      </c>
      <c r="C1018" s="314" t="s">
        <v>28</v>
      </c>
      <c r="D1018" s="314" t="s">
        <v>1132</v>
      </c>
      <c r="E1018" s="315">
        <v>2129600</v>
      </c>
      <c r="F1018" s="315">
        <v>2129600</v>
      </c>
    </row>
    <row r="1019" spans="1:6">
      <c r="A1019" s="313" t="s">
        <v>183</v>
      </c>
      <c r="B1019" s="314" t="s">
        <v>666</v>
      </c>
      <c r="C1019" s="314" t="s">
        <v>28</v>
      </c>
      <c r="D1019" s="314" t="s">
        <v>349</v>
      </c>
      <c r="E1019" s="315">
        <v>2129600</v>
      </c>
      <c r="F1019" s="315">
        <v>2129600</v>
      </c>
    </row>
    <row r="1020" spans="1:6" ht="38.25">
      <c r="A1020" s="313" t="s">
        <v>1306</v>
      </c>
      <c r="B1020" s="314" t="s">
        <v>666</v>
      </c>
      <c r="C1020" s="314" t="s">
        <v>1307</v>
      </c>
      <c r="D1020" s="314" t="s">
        <v>1166</v>
      </c>
      <c r="E1020" s="315">
        <v>52900</v>
      </c>
      <c r="F1020" s="315">
        <v>52900</v>
      </c>
    </row>
    <row r="1021" spans="1:6" ht="38.25">
      <c r="A1021" s="313" t="s">
        <v>1188</v>
      </c>
      <c r="B1021" s="314" t="s">
        <v>666</v>
      </c>
      <c r="C1021" s="314" t="s">
        <v>1189</v>
      </c>
      <c r="D1021" s="314" t="s">
        <v>1166</v>
      </c>
      <c r="E1021" s="315">
        <v>52900</v>
      </c>
      <c r="F1021" s="315">
        <v>52900</v>
      </c>
    </row>
    <row r="1022" spans="1:6">
      <c r="A1022" s="313" t="s">
        <v>182</v>
      </c>
      <c r="B1022" s="314" t="s">
        <v>666</v>
      </c>
      <c r="C1022" s="314" t="s">
        <v>1189</v>
      </c>
      <c r="D1022" s="314" t="s">
        <v>1132</v>
      </c>
      <c r="E1022" s="315">
        <v>52900</v>
      </c>
      <c r="F1022" s="315">
        <v>52900</v>
      </c>
    </row>
    <row r="1023" spans="1:6">
      <c r="A1023" s="313" t="s">
        <v>183</v>
      </c>
      <c r="B1023" s="314" t="s">
        <v>666</v>
      </c>
      <c r="C1023" s="314" t="s">
        <v>1189</v>
      </c>
      <c r="D1023" s="314" t="s">
        <v>349</v>
      </c>
      <c r="E1023" s="315">
        <v>52900</v>
      </c>
      <c r="F1023" s="315">
        <v>52900</v>
      </c>
    </row>
    <row r="1024" spans="1:6" ht="38.25">
      <c r="A1024" s="313" t="s">
        <v>596</v>
      </c>
      <c r="B1024" s="314" t="s">
        <v>1002</v>
      </c>
      <c r="C1024" s="314" t="s">
        <v>1166</v>
      </c>
      <c r="D1024" s="314" t="s">
        <v>1166</v>
      </c>
      <c r="E1024" s="315">
        <v>96348297</v>
      </c>
      <c r="F1024" s="315">
        <v>95217988</v>
      </c>
    </row>
    <row r="1025" spans="1:6" ht="63.75">
      <c r="A1025" s="313" t="s">
        <v>321</v>
      </c>
      <c r="B1025" s="314" t="s">
        <v>1003</v>
      </c>
      <c r="C1025" s="314" t="s">
        <v>1166</v>
      </c>
      <c r="D1025" s="314" t="s">
        <v>1166</v>
      </c>
      <c r="E1025" s="315">
        <v>3055327</v>
      </c>
      <c r="F1025" s="315">
        <v>3055327</v>
      </c>
    </row>
    <row r="1026" spans="1:6" ht="63.75">
      <c r="A1026" s="313" t="s">
        <v>321</v>
      </c>
      <c r="B1026" s="314" t="s">
        <v>641</v>
      </c>
      <c r="C1026" s="314" t="s">
        <v>1166</v>
      </c>
      <c r="D1026" s="314" t="s">
        <v>1166</v>
      </c>
      <c r="E1026" s="315">
        <v>2980327</v>
      </c>
      <c r="F1026" s="315">
        <v>2980327</v>
      </c>
    </row>
    <row r="1027" spans="1:6" ht="76.5">
      <c r="A1027" s="313" t="s">
        <v>1305</v>
      </c>
      <c r="B1027" s="314" t="s">
        <v>641</v>
      </c>
      <c r="C1027" s="314" t="s">
        <v>271</v>
      </c>
      <c r="D1027" s="314" t="s">
        <v>1166</v>
      </c>
      <c r="E1027" s="315">
        <v>2980327</v>
      </c>
      <c r="F1027" s="315">
        <v>2980327</v>
      </c>
    </row>
    <row r="1028" spans="1:6" ht="38.25">
      <c r="A1028" s="313" t="s">
        <v>1195</v>
      </c>
      <c r="B1028" s="314" t="s">
        <v>641</v>
      </c>
      <c r="C1028" s="314" t="s">
        <v>28</v>
      </c>
      <c r="D1028" s="314" t="s">
        <v>1166</v>
      </c>
      <c r="E1028" s="315">
        <v>2980327</v>
      </c>
      <c r="F1028" s="315">
        <v>2980327</v>
      </c>
    </row>
    <row r="1029" spans="1:6">
      <c r="A1029" s="313" t="s">
        <v>232</v>
      </c>
      <c r="B1029" s="314" t="s">
        <v>641</v>
      </c>
      <c r="C1029" s="314" t="s">
        <v>28</v>
      </c>
      <c r="D1029" s="314" t="s">
        <v>1127</v>
      </c>
      <c r="E1029" s="315">
        <v>2980327</v>
      </c>
      <c r="F1029" s="315">
        <v>2980327</v>
      </c>
    </row>
    <row r="1030" spans="1:6" ht="51">
      <c r="A1030" s="313" t="s">
        <v>1299</v>
      </c>
      <c r="B1030" s="314" t="s">
        <v>641</v>
      </c>
      <c r="C1030" s="314" t="s">
        <v>28</v>
      </c>
      <c r="D1030" s="314" t="s">
        <v>320</v>
      </c>
      <c r="E1030" s="315">
        <v>2980327</v>
      </c>
      <c r="F1030" s="315">
        <v>2980327</v>
      </c>
    </row>
    <row r="1031" spans="1:6" ht="76.5">
      <c r="A1031" s="313" t="s">
        <v>1658</v>
      </c>
      <c r="B1031" s="314" t="s">
        <v>1659</v>
      </c>
      <c r="C1031" s="314" t="s">
        <v>1166</v>
      </c>
      <c r="D1031" s="314" t="s">
        <v>1166</v>
      </c>
      <c r="E1031" s="315">
        <v>75000</v>
      </c>
      <c r="F1031" s="315">
        <v>75000</v>
      </c>
    </row>
    <row r="1032" spans="1:6" ht="76.5">
      <c r="A1032" s="313" t="s">
        <v>1305</v>
      </c>
      <c r="B1032" s="314" t="s">
        <v>1659</v>
      </c>
      <c r="C1032" s="314" t="s">
        <v>271</v>
      </c>
      <c r="D1032" s="314" t="s">
        <v>1166</v>
      </c>
      <c r="E1032" s="315">
        <v>75000</v>
      </c>
      <c r="F1032" s="315">
        <v>75000</v>
      </c>
    </row>
    <row r="1033" spans="1:6" ht="38.25">
      <c r="A1033" s="313" t="s">
        <v>1195</v>
      </c>
      <c r="B1033" s="314" t="s">
        <v>1659</v>
      </c>
      <c r="C1033" s="314" t="s">
        <v>28</v>
      </c>
      <c r="D1033" s="314" t="s">
        <v>1166</v>
      </c>
      <c r="E1033" s="315">
        <v>75000</v>
      </c>
      <c r="F1033" s="315">
        <v>75000</v>
      </c>
    </row>
    <row r="1034" spans="1:6">
      <c r="A1034" s="313" t="s">
        <v>232</v>
      </c>
      <c r="B1034" s="314" t="s">
        <v>1659</v>
      </c>
      <c r="C1034" s="314" t="s">
        <v>28</v>
      </c>
      <c r="D1034" s="314" t="s">
        <v>1127</v>
      </c>
      <c r="E1034" s="315">
        <v>75000</v>
      </c>
      <c r="F1034" s="315">
        <v>75000</v>
      </c>
    </row>
    <row r="1035" spans="1:6" ht="51">
      <c r="A1035" s="313" t="s">
        <v>1299</v>
      </c>
      <c r="B1035" s="314" t="s">
        <v>1659</v>
      </c>
      <c r="C1035" s="314" t="s">
        <v>28</v>
      </c>
      <c r="D1035" s="314" t="s">
        <v>320</v>
      </c>
      <c r="E1035" s="315">
        <v>75000</v>
      </c>
      <c r="F1035" s="315">
        <v>75000</v>
      </c>
    </row>
    <row r="1036" spans="1:6" ht="51">
      <c r="A1036" s="313" t="s">
        <v>597</v>
      </c>
      <c r="B1036" s="314" t="s">
        <v>1004</v>
      </c>
      <c r="C1036" s="314" t="s">
        <v>1166</v>
      </c>
      <c r="D1036" s="314" t="s">
        <v>1166</v>
      </c>
      <c r="E1036" s="315">
        <v>87246770</v>
      </c>
      <c r="F1036" s="315">
        <v>86116461</v>
      </c>
    </row>
    <row r="1037" spans="1:6" ht="89.25">
      <c r="A1037" s="313" t="s">
        <v>1330</v>
      </c>
      <c r="B1037" s="314" t="s">
        <v>1331</v>
      </c>
      <c r="C1037" s="314" t="s">
        <v>1166</v>
      </c>
      <c r="D1037" s="314" t="s">
        <v>1166</v>
      </c>
      <c r="E1037" s="315">
        <v>1135300</v>
      </c>
      <c r="F1037" s="315">
        <v>1135300</v>
      </c>
    </row>
    <row r="1038" spans="1:6" ht="76.5">
      <c r="A1038" s="313" t="s">
        <v>1305</v>
      </c>
      <c r="B1038" s="314" t="s">
        <v>1331</v>
      </c>
      <c r="C1038" s="314" t="s">
        <v>271</v>
      </c>
      <c r="D1038" s="314" t="s">
        <v>1166</v>
      </c>
      <c r="E1038" s="315">
        <v>1123300</v>
      </c>
      <c r="F1038" s="315">
        <v>1123300</v>
      </c>
    </row>
    <row r="1039" spans="1:6" ht="38.25">
      <c r="A1039" s="313" t="s">
        <v>1195</v>
      </c>
      <c r="B1039" s="314" t="s">
        <v>1331</v>
      </c>
      <c r="C1039" s="314" t="s">
        <v>28</v>
      </c>
      <c r="D1039" s="314" t="s">
        <v>1166</v>
      </c>
      <c r="E1039" s="315">
        <v>1123300</v>
      </c>
      <c r="F1039" s="315">
        <v>1123300</v>
      </c>
    </row>
    <row r="1040" spans="1:6">
      <c r="A1040" s="313" t="s">
        <v>140</v>
      </c>
      <c r="B1040" s="314" t="s">
        <v>1331</v>
      </c>
      <c r="C1040" s="314" t="s">
        <v>28</v>
      </c>
      <c r="D1040" s="314" t="s">
        <v>1135</v>
      </c>
      <c r="E1040" s="315">
        <v>1123300</v>
      </c>
      <c r="F1040" s="315">
        <v>1123300</v>
      </c>
    </row>
    <row r="1041" spans="1:6" ht="25.5">
      <c r="A1041" s="313" t="s">
        <v>63</v>
      </c>
      <c r="B1041" s="314" t="s">
        <v>1331</v>
      </c>
      <c r="C1041" s="314" t="s">
        <v>28</v>
      </c>
      <c r="D1041" s="314" t="s">
        <v>391</v>
      </c>
      <c r="E1041" s="315">
        <v>1123300</v>
      </c>
      <c r="F1041" s="315">
        <v>1123300</v>
      </c>
    </row>
    <row r="1042" spans="1:6" ht="38.25">
      <c r="A1042" s="313" t="s">
        <v>1306</v>
      </c>
      <c r="B1042" s="314" t="s">
        <v>1331</v>
      </c>
      <c r="C1042" s="314" t="s">
        <v>1307</v>
      </c>
      <c r="D1042" s="314" t="s">
        <v>1166</v>
      </c>
      <c r="E1042" s="315">
        <v>12000</v>
      </c>
      <c r="F1042" s="315">
        <v>12000</v>
      </c>
    </row>
    <row r="1043" spans="1:6" ht="38.25">
      <c r="A1043" s="313" t="s">
        <v>1188</v>
      </c>
      <c r="B1043" s="314" t="s">
        <v>1331</v>
      </c>
      <c r="C1043" s="314" t="s">
        <v>1189</v>
      </c>
      <c r="D1043" s="314" t="s">
        <v>1166</v>
      </c>
      <c r="E1043" s="315">
        <v>12000</v>
      </c>
      <c r="F1043" s="315">
        <v>12000</v>
      </c>
    </row>
    <row r="1044" spans="1:6">
      <c r="A1044" s="313" t="s">
        <v>140</v>
      </c>
      <c r="B1044" s="314" t="s">
        <v>1331</v>
      </c>
      <c r="C1044" s="314" t="s">
        <v>1189</v>
      </c>
      <c r="D1044" s="314" t="s">
        <v>1135</v>
      </c>
      <c r="E1044" s="315">
        <v>12000</v>
      </c>
      <c r="F1044" s="315">
        <v>12000</v>
      </c>
    </row>
    <row r="1045" spans="1:6" ht="25.5">
      <c r="A1045" s="313" t="s">
        <v>63</v>
      </c>
      <c r="B1045" s="314" t="s">
        <v>1331</v>
      </c>
      <c r="C1045" s="314" t="s">
        <v>1189</v>
      </c>
      <c r="D1045" s="314" t="s">
        <v>391</v>
      </c>
      <c r="E1045" s="315">
        <v>12000</v>
      </c>
      <c r="F1045" s="315">
        <v>12000</v>
      </c>
    </row>
    <row r="1046" spans="1:6" ht="51">
      <c r="A1046" s="313" t="s">
        <v>326</v>
      </c>
      <c r="B1046" s="314" t="s">
        <v>635</v>
      </c>
      <c r="C1046" s="314" t="s">
        <v>1166</v>
      </c>
      <c r="D1046" s="314" t="s">
        <v>1166</v>
      </c>
      <c r="E1046" s="315">
        <v>58622734</v>
      </c>
      <c r="F1046" s="315">
        <v>57492425</v>
      </c>
    </row>
    <row r="1047" spans="1:6" ht="76.5">
      <c r="A1047" s="313" t="s">
        <v>1305</v>
      </c>
      <c r="B1047" s="314" t="s">
        <v>635</v>
      </c>
      <c r="C1047" s="314" t="s">
        <v>271</v>
      </c>
      <c r="D1047" s="314" t="s">
        <v>1166</v>
      </c>
      <c r="E1047" s="315">
        <v>54932815</v>
      </c>
      <c r="F1047" s="315">
        <v>54932815</v>
      </c>
    </row>
    <row r="1048" spans="1:6" ht="38.25">
      <c r="A1048" s="313" t="s">
        <v>1195</v>
      </c>
      <c r="B1048" s="314" t="s">
        <v>635</v>
      </c>
      <c r="C1048" s="314" t="s">
        <v>28</v>
      </c>
      <c r="D1048" s="314" t="s">
        <v>1166</v>
      </c>
      <c r="E1048" s="315">
        <v>54932815</v>
      </c>
      <c r="F1048" s="315">
        <v>54932815</v>
      </c>
    </row>
    <row r="1049" spans="1:6">
      <c r="A1049" s="313" t="s">
        <v>232</v>
      </c>
      <c r="B1049" s="314" t="s">
        <v>635</v>
      </c>
      <c r="C1049" s="314" t="s">
        <v>28</v>
      </c>
      <c r="D1049" s="314" t="s">
        <v>1127</v>
      </c>
      <c r="E1049" s="315">
        <v>54932815</v>
      </c>
      <c r="F1049" s="315">
        <v>54932815</v>
      </c>
    </row>
    <row r="1050" spans="1:6" ht="63.75">
      <c r="A1050" s="313" t="s">
        <v>67</v>
      </c>
      <c r="B1050" s="314" t="s">
        <v>635</v>
      </c>
      <c r="C1050" s="314" t="s">
        <v>28</v>
      </c>
      <c r="D1050" s="314" t="s">
        <v>325</v>
      </c>
      <c r="E1050" s="315">
        <v>3221001</v>
      </c>
      <c r="F1050" s="315">
        <v>3221001</v>
      </c>
    </row>
    <row r="1051" spans="1:6" ht="76.5">
      <c r="A1051" s="313" t="s">
        <v>234</v>
      </c>
      <c r="B1051" s="314" t="s">
        <v>635</v>
      </c>
      <c r="C1051" s="314" t="s">
        <v>28</v>
      </c>
      <c r="D1051" s="314" t="s">
        <v>331</v>
      </c>
      <c r="E1051" s="315">
        <v>50632113</v>
      </c>
      <c r="F1051" s="315">
        <v>50632113</v>
      </c>
    </row>
    <row r="1052" spans="1:6" ht="51">
      <c r="A1052" s="313" t="s">
        <v>215</v>
      </c>
      <c r="B1052" s="314" t="s">
        <v>635</v>
      </c>
      <c r="C1052" s="314" t="s">
        <v>28</v>
      </c>
      <c r="D1052" s="314" t="s">
        <v>329</v>
      </c>
      <c r="E1052" s="315">
        <v>1079701</v>
      </c>
      <c r="F1052" s="315">
        <v>1079701</v>
      </c>
    </row>
    <row r="1053" spans="1:6" ht="38.25">
      <c r="A1053" s="313" t="s">
        <v>1306</v>
      </c>
      <c r="B1053" s="314" t="s">
        <v>635</v>
      </c>
      <c r="C1053" s="314" t="s">
        <v>1307</v>
      </c>
      <c r="D1053" s="314" t="s">
        <v>1166</v>
      </c>
      <c r="E1053" s="315">
        <v>3135079</v>
      </c>
      <c r="F1053" s="315">
        <v>2004770</v>
      </c>
    </row>
    <row r="1054" spans="1:6" ht="38.25">
      <c r="A1054" s="313" t="s">
        <v>1188</v>
      </c>
      <c r="B1054" s="314" t="s">
        <v>635</v>
      </c>
      <c r="C1054" s="314" t="s">
        <v>1189</v>
      </c>
      <c r="D1054" s="314" t="s">
        <v>1166</v>
      </c>
      <c r="E1054" s="315">
        <v>3135079</v>
      </c>
      <c r="F1054" s="315">
        <v>2004770</v>
      </c>
    </row>
    <row r="1055" spans="1:6">
      <c r="A1055" s="313" t="s">
        <v>232</v>
      </c>
      <c r="B1055" s="314" t="s">
        <v>635</v>
      </c>
      <c r="C1055" s="314" t="s">
        <v>1189</v>
      </c>
      <c r="D1055" s="314" t="s">
        <v>1127</v>
      </c>
      <c r="E1055" s="315">
        <v>3135079</v>
      </c>
      <c r="F1055" s="315">
        <v>2004770</v>
      </c>
    </row>
    <row r="1056" spans="1:6" ht="63.75">
      <c r="A1056" s="313" t="s">
        <v>67</v>
      </c>
      <c r="B1056" s="314" t="s">
        <v>635</v>
      </c>
      <c r="C1056" s="314" t="s">
        <v>1189</v>
      </c>
      <c r="D1056" s="314" t="s">
        <v>325</v>
      </c>
      <c r="E1056" s="315">
        <v>386250</v>
      </c>
      <c r="F1056" s="315">
        <v>386250</v>
      </c>
    </row>
    <row r="1057" spans="1:6" ht="76.5">
      <c r="A1057" s="313" t="s">
        <v>234</v>
      </c>
      <c r="B1057" s="314" t="s">
        <v>635</v>
      </c>
      <c r="C1057" s="314" t="s">
        <v>1189</v>
      </c>
      <c r="D1057" s="314" t="s">
        <v>331</v>
      </c>
      <c r="E1057" s="315">
        <v>2647669</v>
      </c>
      <c r="F1057" s="315">
        <v>1517360</v>
      </c>
    </row>
    <row r="1058" spans="1:6" ht="51">
      <c r="A1058" s="313" t="s">
        <v>215</v>
      </c>
      <c r="B1058" s="314" t="s">
        <v>635</v>
      </c>
      <c r="C1058" s="314" t="s">
        <v>1189</v>
      </c>
      <c r="D1058" s="314" t="s">
        <v>329</v>
      </c>
      <c r="E1058" s="315">
        <v>101160</v>
      </c>
      <c r="F1058" s="315">
        <v>101160</v>
      </c>
    </row>
    <row r="1059" spans="1:6">
      <c r="A1059" s="313" t="s">
        <v>1308</v>
      </c>
      <c r="B1059" s="314" t="s">
        <v>635</v>
      </c>
      <c r="C1059" s="314" t="s">
        <v>1309</v>
      </c>
      <c r="D1059" s="314" t="s">
        <v>1166</v>
      </c>
      <c r="E1059" s="315">
        <v>554840</v>
      </c>
      <c r="F1059" s="315">
        <v>554840</v>
      </c>
    </row>
    <row r="1060" spans="1:6">
      <c r="A1060" s="313" t="s">
        <v>1193</v>
      </c>
      <c r="B1060" s="314" t="s">
        <v>635</v>
      </c>
      <c r="C1060" s="314" t="s">
        <v>1194</v>
      </c>
      <c r="D1060" s="314" t="s">
        <v>1166</v>
      </c>
      <c r="E1060" s="315">
        <v>554840</v>
      </c>
      <c r="F1060" s="315">
        <v>554840</v>
      </c>
    </row>
    <row r="1061" spans="1:6">
      <c r="A1061" s="313" t="s">
        <v>232</v>
      </c>
      <c r="B1061" s="314" t="s">
        <v>635</v>
      </c>
      <c r="C1061" s="314" t="s">
        <v>1194</v>
      </c>
      <c r="D1061" s="314" t="s">
        <v>1127</v>
      </c>
      <c r="E1061" s="315">
        <v>554840</v>
      </c>
      <c r="F1061" s="315">
        <v>554840</v>
      </c>
    </row>
    <row r="1062" spans="1:6" ht="76.5">
      <c r="A1062" s="313" t="s">
        <v>234</v>
      </c>
      <c r="B1062" s="314" t="s">
        <v>635</v>
      </c>
      <c r="C1062" s="314" t="s">
        <v>1194</v>
      </c>
      <c r="D1062" s="314" t="s">
        <v>331</v>
      </c>
      <c r="E1062" s="315">
        <v>554840</v>
      </c>
      <c r="F1062" s="315">
        <v>554840</v>
      </c>
    </row>
    <row r="1063" spans="1:6" ht="102">
      <c r="A1063" s="313" t="s">
        <v>557</v>
      </c>
      <c r="B1063" s="314" t="s">
        <v>645</v>
      </c>
      <c r="C1063" s="314" t="s">
        <v>1166</v>
      </c>
      <c r="D1063" s="314" t="s">
        <v>1166</v>
      </c>
      <c r="E1063" s="315">
        <v>1990000</v>
      </c>
      <c r="F1063" s="315">
        <v>1990000</v>
      </c>
    </row>
    <row r="1064" spans="1:6" ht="76.5">
      <c r="A1064" s="313" t="s">
        <v>1305</v>
      </c>
      <c r="B1064" s="314" t="s">
        <v>645</v>
      </c>
      <c r="C1064" s="314" t="s">
        <v>271</v>
      </c>
      <c r="D1064" s="314" t="s">
        <v>1166</v>
      </c>
      <c r="E1064" s="315">
        <v>1990000</v>
      </c>
      <c r="F1064" s="315">
        <v>1990000</v>
      </c>
    </row>
    <row r="1065" spans="1:6" ht="38.25">
      <c r="A1065" s="313" t="s">
        <v>1195</v>
      </c>
      <c r="B1065" s="314" t="s">
        <v>645</v>
      </c>
      <c r="C1065" s="314" t="s">
        <v>28</v>
      </c>
      <c r="D1065" s="314" t="s">
        <v>1166</v>
      </c>
      <c r="E1065" s="315">
        <v>1990000</v>
      </c>
      <c r="F1065" s="315">
        <v>1990000</v>
      </c>
    </row>
    <row r="1066" spans="1:6">
      <c r="A1066" s="313" t="s">
        <v>232</v>
      </c>
      <c r="B1066" s="314" t="s">
        <v>645</v>
      </c>
      <c r="C1066" s="314" t="s">
        <v>28</v>
      </c>
      <c r="D1066" s="314" t="s">
        <v>1127</v>
      </c>
      <c r="E1066" s="315">
        <v>1990000</v>
      </c>
      <c r="F1066" s="315">
        <v>1990000</v>
      </c>
    </row>
    <row r="1067" spans="1:6" ht="76.5">
      <c r="A1067" s="313" t="s">
        <v>234</v>
      </c>
      <c r="B1067" s="314" t="s">
        <v>645</v>
      </c>
      <c r="C1067" s="314" t="s">
        <v>28</v>
      </c>
      <c r="D1067" s="314" t="s">
        <v>331</v>
      </c>
      <c r="E1067" s="315">
        <v>1990000</v>
      </c>
      <c r="F1067" s="315">
        <v>1990000</v>
      </c>
    </row>
    <row r="1068" spans="1:6" ht="76.5">
      <c r="A1068" s="313" t="s">
        <v>555</v>
      </c>
      <c r="B1068" s="314" t="s">
        <v>636</v>
      </c>
      <c r="C1068" s="314" t="s">
        <v>1166</v>
      </c>
      <c r="D1068" s="314" t="s">
        <v>1166</v>
      </c>
      <c r="E1068" s="315">
        <v>790000</v>
      </c>
      <c r="F1068" s="315">
        <v>790000</v>
      </c>
    </row>
    <row r="1069" spans="1:6" ht="76.5">
      <c r="A1069" s="313" t="s">
        <v>1305</v>
      </c>
      <c r="B1069" s="314" t="s">
        <v>636</v>
      </c>
      <c r="C1069" s="314" t="s">
        <v>271</v>
      </c>
      <c r="D1069" s="314" t="s">
        <v>1166</v>
      </c>
      <c r="E1069" s="315">
        <v>790000</v>
      </c>
      <c r="F1069" s="315">
        <v>790000</v>
      </c>
    </row>
    <row r="1070" spans="1:6" ht="38.25">
      <c r="A1070" s="313" t="s">
        <v>1195</v>
      </c>
      <c r="B1070" s="314" t="s">
        <v>636</v>
      </c>
      <c r="C1070" s="314" t="s">
        <v>28</v>
      </c>
      <c r="D1070" s="314" t="s">
        <v>1166</v>
      </c>
      <c r="E1070" s="315">
        <v>790000</v>
      </c>
      <c r="F1070" s="315">
        <v>790000</v>
      </c>
    </row>
    <row r="1071" spans="1:6">
      <c r="A1071" s="313" t="s">
        <v>232</v>
      </c>
      <c r="B1071" s="314" t="s">
        <v>636</v>
      </c>
      <c r="C1071" s="314" t="s">
        <v>28</v>
      </c>
      <c r="D1071" s="314" t="s">
        <v>1127</v>
      </c>
      <c r="E1071" s="315">
        <v>790000</v>
      </c>
      <c r="F1071" s="315">
        <v>790000</v>
      </c>
    </row>
    <row r="1072" spans="1:6" ht="76.5">
      <c r="A1072" s="313" t="s">
        <v>234</v>
      </c>
      <c r="B1072" s="314" t="s">
        <v>636</v>
      </c>
      <c r="C1072" s="314" t="s">
        <v>28</v>
      </c>
      <c r="D1072" s="314" t="s">
        <v>331</v>
      </c>
      <c r="E1072" s="315">
        <v>750000</v>
      </c>
      <c r="F1072" s="315">
        <v>750000</v>
      </c>
    </row>
    <row r="1073" spans="1:6" ht="51">
      <c r="A1073" s="313" t="s">
        <v>215</v>
      </c>
      <c r="B1073" s="314" t="s">
        <v>636</v>
      </c>
      <c r="C1073" s="314" t="s">
        <v>28</v>
      </c>
      <c r="D1073" s="314" t="s">
        <v>329</v>
      </c>
      <c r="E1073" s="315">
        <v>40000</v>
      </c>
      <c r="F1073" s="315">
        <v>40000</v>
      </c>
    </row>
    <row r="1074" spans="1:6" ht="76.5">
      <c r="A1074" s="313" t="s">
        <v>558</v>
      </c>
      <c r="B1074" s="314" t="s">
        <v>646</v>
      </c>
      <c r="C1074" s="314" t="s">
        <v>1166</v>
      </c>
      <c r="D1074" s="314" t="s">
        <v>1166</v>
      </c>
      <c r="E1074" s="315">
        <v>10470041</v>
      </c>
      <c r="F1074" s="315">
        <v>10470041</v>
      </c>
    </row>
    <row r="1075" spans="1:6" ht="76.5">
      <c r="A1075" s="313" t="s">
        <v>1305</v>
      </c>
      <c r="B1075" s="314" t="s">
        <v>646</v>
      </c>
      <c r="C1075" s="314" t="s">
        <v>271</v>
      </c>
      <c r="D1075" s="314" t="s">
        <v>1166</v>
      </c>
      <c r="E1075" s="315">
        <v>10470041</v>
      </c>
      <c r="F1075" s="315">
        <v>10470041</v>
      </c>
    </row>
    <row r="1076" spans="1:6" ht="38.25">
      <c r="A1076" s="313" t="s">
        <v>1195</v>
      </c>
      <c r="B1076" s="314" t="s">
        <v>646</v>
      </c>
      <c r="C1076" s="314" t="s">
        <v>28</v>
      </c>
      <c r="D1076" s="314" t="s">
        <v>1166</v>
      </c>
      <c r="E1076" s="315">
        <v>10470041</v>
      </c>
      <c r="F1076" s="315">
        <v>10470041</v>
      </c>
    </row>
    <row r="1077" spans="1:6">
      <c r="A1077" s="313" t="s">
        <v>232</v>
      </c>
      <c r="B1077" s="314" t="s">
        <v>646</v>
      </c>
      <c r="C1077" s="314" t="s">
        <v>28</v>
      </c>
      <c r="D1077" s="314" t="s">
        <v>1127</v>
      </c>
      <c r="E1077" s="315">
        <v>10470041</v>
      </c>
      <c r="F1077" s="315">
        <v>10470041</v>
      </c>
    </row>
    <row r="1078" spans="1:6" ht="76.5">
      <c r="A1078" s="313" t="s">
        <v>234</v>
      </c>
      <c r="B1078" s="314" t="s">
        <v>646</v>
      </c>
      <c r="C1078" s="314" t="s">
        <v>28</v>
      </c>
      <c r="D1078" s="314" t="s">
        <v>331</v>
      </c>
      <c r="E1078" s="315">
        <v>10470041</v>
      </c>
      <c r="F1078" s="315">
        <v>10470041</v>
      </c>
    </row>
    <row r="1079" spans="1:6" ht="51">
      <c r="A1079" s="313" t="s">
        <v>950</v>
      </c>
      <c r="B1079" s="314" t="s">
        <v>951</v>
      </c>
      <c r="C1079" s="314" t="s">
        <v>1166</v>
      </c>
      <c r="D1079" s="314" t="s">
        <v>1166</v>
      </c>
      <c r="E1079" s="315">
        <v>4445427</v>
      </c>
      <c r="F1079" s="315">
        <v>4445427</v>
      </c>
    </row>
    <row r="1080" spans="1:6" ht="38.25">
      <c r="A1080" s="313" t="s">
        <v>1306</v>
      </c>
      <c r="B1080" s="314" t="s">
        <v>951</v>
      </c>
      <c r="C1080" s="314" t="s">
        <v>1307</v>
      </c>
      <c r="D1080" s="314" t="s">
        <v>1166</v>
      </c>
      <c r="E1080" s="315">
        <v>4445427</v>
      </c>
      <c r="F1080" s="315">
        <v>4445427</v>
      </c>
    </row>
    <row r="1081" spans="1:6" ht="38.25">
      <c r="A1081" s="313" t="s">
        <v>1188</v>
      </c>
      <c r="B1081" s="314" t="s">
        <v>951</v>
      </c>
      <c r="C1081" s="314" t="s">
        <v>1189</v>
      </c>
      <c r="D1081" s="314" t="s">
        <v>1166</v>
      </c>
      <c r="E1081" s="315">
        <v>4445427</v>
      </c>
      <c r="F1081" s="315">
        <v>4445427</v>
      </c>
    </row>
    <row r="1082" spans="1:6">
      <c r="A1082" s="313" t="s">
        <v>232</v>
      </c>
      <c r="B1082" s="314" t="s">
        <v>951</v>
      </c>
      <c r="C1082" s="314" t="s">
        <v>1189</v>
      </c>
      <c r="D1082" s="314" t="s">
        <v>1127</v>
      </c>
      <c r="E1082" s="315">
        <v>4445427</v>
      </c>
      <c r="F1082" s="315">
        <v>4445427</v>
      </c>
    </row>
    <row r="1083" spans="1:6" ht="76.5">
      <c r="A1083" s="313" t="s">
        <v>234</v>
      </c>
      <c r="B1083" s="314" t="s">
        <v>951</v>
      </c>
      <c r="C1083" s="314" t="s">
        <v>1189</v>
      </c>
      <c r="D1083" s="314" t="s">
        <v>331</v>
      </c>
      <c r="E1083" s="315">
        <v>4445427</v>
      </c>
      <c r="F1083" s="315">
        <v>4445427</v>
      </c>
    </row>
    <row r="1084" spans="1:6" ht="63.75">
      <c r="A1084" s="313" t="s">
        <v>1480</v>
      </c>
      <c r="B1084" s="314" t="s">
        <v>1481</v>
      </c>
      <c r="C1084" s="314" t="s">
        <v>1166</v>
      </c>
      <c r="D1084" s="314" t="s">
        <v>1166</v>
      </c>
      <c r="E1084" s="315">
        <v>205521</v>
      </c>
      <c r="F1084" s="315">
        <v>205521</v>
      </c>
    </row>
    <row r="1085" spans="1:6" ht="38.25">
      <c r="A1085" s="313" t="s">
        <v>1306</v>
      </c>
      <c r="B1085" s="314" t="s">
        <v>1481</v>
      </c>
      <c r="C1085" s="314" t="s">
        <v>1307</v>
      </c>
      <c r="D1085" s="314" t="s">
        <v>1166</v>
      </c>
      <c r="E1085" s="315">
        <v>205521</v>
      </c>
      <c r="F1085" s="315">
        <v>205521</v>
      </c>
    </row>
    <row r="1086" spans="1:6" ht="38.25">
      <c r="A1086" s="313" t="s">
        <v>1188</v>
      </c>
      <c r="B1086" s="314" t="s">
        <v>1481</v>
      </c>
      <c r="C1086" s="314" t="s">
        <v>1189</v>
      </c>
      <c r="D1086" s="314" t="s">
        <v>1166</v>
      </c>
      <c r="E1086" s="315">
        <v>205521</v>
      </c>
      <c r="F1086" s="315">
        <v>205521</v>
      </c>
    </row>
    <row r="1087" spans="1:6">
      <c r="A1087" s="313" t="s">
        <v>232</v>
      </c>
      <c r="B1087" s="314" t="s">
        <v>1481</v>
      </c>
      <c r="C1087" s="314" t="s">
        <v>1189</v>
      </c>
      <c r="D1087" s="314" t="s">
        <v>1127</v>
      </c>
      <c r="E1087" s="315">
        <v>205521</v>
      </c>
      <c r="F1087" s="315">
        <v>205521</v>
      </c>
    </row>
    <row r="1088" spans="1:6" ht="76.5">
      <c r="A1088" s="313" t="s">
        <v>234</v>
      </c>
      <c r="B1088" s="314" t="s">
        <v>1481</v>
      </c>
      <c r="C1088" s="314" t="s">
        <v>1189</v>
      </c>
      <c r="D1088" s="314" t="s">
        <v>331</v>
      </c>
      <c r="E1088" s="315">
        <v>205521</v>
      </c>
      <c r="F1088" s="315">
        <v>205521</v>
      </c>
    </row>
    <row r="1089" spans="1:6" ht="38.25">
      <c r="A1089" s="313" t="s">
        <v>1069</v>
      </c>
      <c r="B1089" s="314" t="s">
        <v>1070</v>
      </c>
      <c r="C1089" s="314" t="s">
        <v>1166</v>
      </c>
      <c r="D1089" s="314" t="s">
        <v>1166</v>
      </c>
      <c r="E1089" s="315">
        <v>1063627</v>
      </c>
      <c r="F1089" s="315">
        <v>1063627</v>
      </c>
    </row>
    <row r="1090" spans="1:6" ht="38.25">
      <c r="A1090" s="313" t="s">
        <v>1306</v>
      </c>
      <c r="B1090" s="314" t="s">
        <v>1070</v>
      </c>
      <c r="C1090" s="314" t="s">
        <v>1307</v>
      </c>
      <c r="D1090" s="314" t="s">
        <v>1166</v>
      </c>
      <c r="E1090" s="315">
        <v>1063627</v>
      </c>
      <c r="F1090" s="315">
        <v>1063627</v>
      </c>
    </row>
    <row r="1091" spans="1:6" ht="38.25">
      <c r="A1091" s="313" t="s">
        <v>1188</v>
      </c>
      <c r="B1091" s="314" t="s">
        <v>1070</v>
      </c>
      <c r="C1091" s="314" t="s">
        <v>1189</v>
      </c>
      <c r="D1091" s="314" t="s">
        <v>1166</v>
      </c>
      <c r="E1091" s="315">
        <v>1063627</v>
      </c>
      <c r="F1091" s="315">
        <v>1063627</v>
      </c>
    </row>
    <row r="1092" spans="1:6">
      <c r="A1092" s="313" t="s">
        <v>232</v>
      </c>
      <c r="B1092" s="314" t="s">
        <v>1070</v>
      </c>
      <c r="C1092" s="314" t="s">
        <v>1189</v>
      </c>
      <c r="D1092" s="314" t="s">
        <v>1127</v>
      </c>
      <c r="E1092" s="315">
        <v>1063627</v>
      </c>
      <c r="F1092" s="315">
        <v>1063627</v>
      </c>
    </row>
    <row r="1093" spans="1:6" ht="76.5">
      <c r="A1093" s="313" t="s">
        <v>234</v>
      </c>
      <c r="B1093" s="314" t="s">
        <v>1070</v>
      </c>
      <c r="C1093" s="314" t="s">
        <v>1189</v>
      </c>
      <c r="D1093" s="314" t="s">
        <v>331</v>
      </c>
      <c r="E1093" s="315">
        <v>1063627</v>
      </c>
      <c r="F1093" s="315">
        <v>1063627</v>
      </c>
    </row>
    <row r="1094" spans="1:6" ht="102">
      <c r="A1094" s="313" t="s">
        <v>539</v>
      </c>
      <c r="B1094" s="314" t="s">
        <v>650</v>
      </c>
      <c r="C1094" s="314" t="s">
        <v>1166</v>
      </c>
      <c r="D1094" s="314" t="s">
        <v>1166</v>
      </c>
      <c r="E1094" s="315">
        <v>102300</v>
      </c>
      <c r="F1094" s="315">
        <v>102300</v>
      </c>
    </row>
    <row r="1095" spans="1:6" ht="76.5">
      <c r="A1095" s="313" t="s">
        <v>1305</v>
      </c>
      <c r="B1095" s="314" t="s">
        <v>650</v>
      </c>
      <c r="C1095" s="314" t="s">
        <v>271</v>
      </c>
      <c r="D1095" s="314" t="s">
        <v>1166</v>
      </c>
      <c r="E1095" s="315">
        <v>98680</v>
      </c>
      <c r="F1095" s="315">
        <v>98680</v>
      </c>
    </row>
    <row r="1096" spans="1:6" ht="38.25">
      <c r="A1096" s="313" t="s">
        <v>1195</v>
      </c>
      <c r="B1096" s="314" t="s">
        <v>650</v>
      </c>
      <c r="C1096" s="314" t="s">
        <v>28</v>
      </c>
      <c r="D1096" s="314" t="s">
        <v>1166</v>
      </c>
      <c r="E1096" s="315">
        <v>98680</v>
      </c>
      <c r="F1096" s="315">
        <v>98680</v>
      </c>
    </row>
    <row r="1097" spans="1:6">
      <c r="A1097" s="313" t="s">
        <v>232</v>
      </c>
      <c r="B1097" s="314" t="s">
        <v>650</v>
      </c>
      <c r="C1097" s="314" t="s">
        <v>28</v>
      </c>
      <c r="D1097" s="314" t="s">
        <v>1127</v>
      </c>
      <c r="E1097" s="315">
        <v>98680</v>
      </c>
      <c r="F1097" s="315">
        <v>98680</v>
      </c>
    </row>
    <row r="1098" spans="1:6">
      <c r="A1098" s="313" t="s">
        <v>216</v>
      </c>
      <c r="B1098" s="314" t="s">
        <v>650</v>
      </c>
      <c r="C1098" s="314" t="s">
        <v>28</v>
      </c>
      <c r="D1098" s="314" t="s">
        <v>335</v>
      </c>
      <c r="E1098" s="315">
        <v>98680</v>
      </c>
      <c r="F1098" s="315">
        <v>98680</v>
      </c>
    </row>
    <row r="1099" spans="1:6" ht="38.25">
      <c r="A1099" s="313" t="s">
        <v>1306</v>
      </c>
      <c r="B1099" s="314" t="s">
        <v>650</v>
      </c>
      <c r="C1099" s="314" t="s">
        <v>1307</v>
      </c>
      <c r="D1099" s="314" t="s">
        <v>1166</v>
      </c>
      <c r="E1099" s="315">
        <v>3620</v>
      </c>
      <c r="F1099" s="315">
        <v>3620</v>
      </c>
    </row>
    <row r="1100" spans="1:6" ht="38.25">
      <c r="A1100" s="313" t="s">
        <v>1188</v>
      </c>
      <c r="B1100" s="314" t="s">
        <v>650</v>
      </c>
      <c r="C1100" s="314" t="s">
        <v>1189</v>
      </c>
      <c r="D1100" s="314" t="s">
        <v>1166</v>
      </c>
      <c r="E1100" s="315">
        <v>3620</v>
      </c>
      <c r="F1100" s="315">
        <v>3620</v>
      </c>
    </row>
    <row r="1101" spans="1:6">
      <c r="A1101" s="313" t="s">
        <v>232</v>
      </c>
      <c r="B1101" s="314" t="s">
        <v>650</v>
      </c>
      <c r="C1101" s="314" t="s">
        <v>1189</v>
      </c>
      <c r="D1101" s="314" t="s">
        <v>1127</v>
      </c>
      <c r="E1101" s="315">
        <v>3620</v>
      </c>
      <c r="F1101" s="315">
        <v>3620</v>
      </c>
    </row>
    <row r="1102" spans="1:6">
      <c r="A1102" s="313" t="s">
        <v>216</v>
      </c>
      <c r="B1102" s="314" t="s">
        <v>650</v>
      </c>
      <c r="C1102" s="314" t="s">
        <v>1189</v>
      </c>
      <c r="D1102" s="314" t="s">
        <v>335</v>
      </c>
      <c r="E1102" s="315">
        <v>3620</v>
      </c>
      <c r="F1102" s="315">
        <v>3620</v>
      </c>
    </row>
    <row r="1103" spans="1:6" ht="76.5">
      <c r="A1103" s="313" t="s">
        <v>2112</v>
      </c>
      <c r="B1103" s="314" t="s">
        <v>1627</v>
      </c>
      <c r="C1103" s="314" t="s">
        <v>1166</v>
      </c>
      <c r="D1103" s="314" t="s">
        <v>1166</v>
      </c>
      <c r="E1103" s="315">
        <v>2361600</v>
      </c>
      <c r="F1103" s="315">
        <v>2361600</v>
      </c>
    </row>
    <row r="1104" spans="1:6" ht="76.5">
      <c r="A1104" s="313" t="s">
        <v>1305</v>
      </c>
      <c r="B1104" s="314" t="s">
        <v>1627</v>
      </c>
      <c r="C1104" s="314" t="s">
        <v>271</v>
      </c>
      <c r="D1104" s="314" t="s">
        <v>1166</v>
      </c>
      <c r="E1104" s="315">
        <v>2281000</v>
      </c>
      <c r="F1104" s="315">
        <v>2281000</v>
      </c>
    </row>
    <row r="1105" spans="1:6" ht="38.25">
      <c r="A1105" s="313" t="s">
        <v>1195</v>
      </c>
      <c r="B1105" s="314" t="s">
        <v>1627</v>
      </c>
      <c r="C1105" s="314" t="s">
        <v>28</v>
      </c>
      <c r="D1105" s="314" t="s">
        <v>1166</v>
      </c>
      <c r="E1105" s="315">
        <v>2281000</v>
      </c>
      <c r="F1105" s="315">
        <v>2281000</v>
      </c>
    </row>
    <row r="1106" spans="1:6">
      <c r="A1106" s="313" t="s">
        <v>182</v>
      </c>
      <c r="B1106" s="314" t="s">
        <v>1627</v>
      </c>
      <c r="C1106" s="314" t="s">
        <v>28</v>
      </c>
      <c r="D1106" s="314" t="s">
        <v>1132</v>
      </c>
      <c r="E1106" s="315">
        <v>2281000</v>
      </c>
      <c r="F1106" s="315">
        <v>2281000</v>
      </c>
    </row>
    <row r="1107" spans="1:6">
      <c r="A1107" s="313" t="s">
        <v>1625</v>
      </c>
      <c r="B1107" s="314" t="s">
        <v>1627</v>
      </c>
      <c r="C1107" s="314" t="s">
        <v>28</v>
      </c>
      <c r="D1107" s="314" t="s">
        <v>1626</v>
      </c>
      <c r="E1107" s="315">
        <v>2281000</v>
      </c>
      <c r="F1107" s="315">
        <v>2281000</v>
      </c>
    </row>
    <row r="1108" spans="1:6" ht="38.25">
      <c r="A1108" s="313" t="s">
        <v>1306</v>
      </c>
      <c r="B1108" s="314" t="s">
        <v>1627</v>
      </c>
      <c r="C1108" s="314" t="s">
        <v>1307</v>
      </c>
      <c r="D1108" s="314" t="s">
        <v>1166</v>
      </c>
      <c r="E1108" s="315">
        <v>80600</v>
      </c>
      <c r="F1108" s="315">
        <v>80600</v>
      </c>
    </row>
    <row r="1109" spans="1:6" ht="38.25">
      <c r="A1109" s="313" t="s">
        <v>1188</v>
      </c>
      <c r="B1109" s="314" t="s">
        <v>1627</v>
      </c>
      <c r="C1109" s="314" t="s">
        <v>1189</v>
      </c>
      <c r="D1109" s="314" t="s">
        <v>1166</v>
      </c>
      <c r="E1109" s="315">
        <v>80600</v>
      </c>
      <c r="F1109" s="315">
        <v>80600</v>
      </c>
    </row>
    <row r="1110" spans="1:6">
      <c r="A1110" s="313" t="s">
        <v>182</v>
      </c>
      <c r="B1110" s="314" t="s">
        <v>1627</v>
      </c>
      <c r="C1110" s="314" t="s">
        <v>1189</v>
      </c>
      <c r="D1110" s="314" t="s">
        <v>1132</v>
      </c>
      <c r="E1110" s="315">
        <v>80600</v>
      </c>
      <c r="F1110" s="315">
        <v>80600</v>
      </c>
    </row>
    <row r="1111" spans="1:6">
      <c r="A1111" s="313" t="s">
        <v>1625</v>
      </c>
      <c r="B1111" s="314" t="s">
        <v>1627</v>
      </c>
      <c r="C1111" s="314" t="s">
        <v>1189</v>
      </c>
      <c r="D1111" s="314" t="s">
        <v>1626</v>
      </c>
      <c r="E1111" s="315">
        <v>80600</v>
      </c>
      <c r="F1111" s="315">
        <v>80600</v>
      </c>
    </row>
    <row r="1112" spans="1:6" ht="102">
      <c r="A1112" s="313" t="s">
        <v>333</v>
      </c>
      <c r="B1112" s="314" t="s">
        <v>643</v>
      </c>
      <c r="C1112" s="314" t="s">
        <v>1166</v>
      </c>
      <c r="D1112" s="314" t="s">
        <v>1166</v>
      </c>
      <c r="E1112" s="315">
        <v>1043300</v>
      </c>
      <c r="F1112" s="315">
        <v>1043300</v>
      </c>
    </row>
    <row r="1113" spans="1:6" ht="76.5">
      <c r="A1113" s="313" t="s">
        <v>1305</v>
      </c>
      <c r="B1113" s="314" t="s">
        <v>643</v>
      </c>
      <c r="C1113" s="314" t="s">
        <v>271</v>
      </c>
      <c r="D1113" s="314" t="s">
        <v>1166</v>
      </c>
      <c r="E1113" s="315">
        <v>1018800</v>
      </c>
      <c r="F1113" s="315">
        <v>1018800</v>
      </c>
    </row>
    <row r="1114" spans="1:6" ht="38.25">
      <c r="A1114" s="313" t="s">
        <v>1195</v>
      </c>
      <c r="B1114" s="314" t="s">
        <v>643</v>
      </c>
      <c r="C1114" s="314" t="s">
        <v>28</v>
      </c>
      <c r="D1114" s="314" t="s">
        <v>1166</v>
      </c>
      <c r="E1114" s="315">
        <v>1018800</v>
      </c>
      <c r="F1114" s="315">
        <v>1018800</v>
      </c>
    </row>
    <row r="1115" spans="1:6">
      <c r="A1115" s="313" t="s">
        <v>232</v>
      </c>
      <c r="B1115" s="314" t="s">
        <v>643</v>
      </c>
      <c r="C1115" s="314" t="s">
        <v>28</v>
      </c>
      <c r="D1115" s="314" t="s">
        <v>1127</v>
      </c>
      <c r="E1115" s="315">
        <v>1018800</v>
      </c>
      <c r="F1115" s="315">
        <v>1018800</v>
      </c>
    </row>
    <row r="1116" spans="1:6" ht="76.5">
      <c r="A1116" s="313" t="s">
        <v>234</v>
      </c>
      <c r="B1116" s="314" t="s">
        <v>643</v>
      </c>
      <c r="C1116" s="314" t="s">
        <v>28</v>
      </c>
      <c r="D1116" s="314" t="s">
        <v>331</v>
      </c>
      <c r="E1116" s="315">
        <v>1018800</v>
      </c>
      <c r="F1116" s="315">
        <v>1018800</v>
      </c>
    </row>
    <row r="1117" spans="1:6" ht="38.25">
      <c r="A1117" s="313" t="s">
        <v>1306</v>
      </c>
      <c r="B1117" s="314" t="s">
        <v>643</v>
      </c>
      <c r="C1117" s="314" t="s">
        <v>1307</v>
      </c>
      <c r="D1117" s="314" t="s">
        <v>1166</v>
      </c>
      <c r="E1117" s="315">
        <v>24500</v>
      </c>
      <c r="F1117" s="315">
        <v>24500</v>
      </c>
    </row>
    <row r="1118" spans="1:6" ht="38.25">
      <c r="A1118" s="313" t="s">
        <v>1188</v>
      </c>
      <c r="B1118" s="314" t="s">
        <v>643</v>
      </c>
      <c r="C1118" s="314" t="s">
        <v>1189</v>
      </c>
      <c r="D1118" s="314" t="s">
        <v>1166</v>
      </c>
      <c r="E1118" s="315">
        <v>24500</v>
      </c>
      <c r="F1118" s="315">
        <v>24500</v>
      </c>
    </row>
    <row r="1119" spans="1:6">
      <c r="A1119" s="313" t="s">
        <v>232</v>
      </c>
      <c r="B1119" s="314" t="s">
        <v>643</v>
      </c>
      <c r="C1119" s="314" t="s">
        <v>1189</v>
      </c>
      <c r="D1119" s="314" t="s">
        <v>1127</v>
      </c>
      <c r="E1119" s="315">
        <v>24500</v>
      </c>
      <c r="F1119" s="315">
        <v>24500</v>
      </c>
    </row>
    <row r="1120" spans="1:6" ht="76.5">
      <c r="A1120" s="313" t="s">
        <v>234</v>
      </c>
      <c r="B1120" s="314" t="s">
        <v>643</v>
      </c>
      <c r="C1120" s="314" t="s">
        <v>1189</v>
      </c>
      <c r="D1120" s="314" t="s">
        <v>331</v>
      </c>
      <c r="E1120" s="315">
        <v>24500</v>
      </c>
      <c r="F1120" s="315">
        <v>24500</v>
      </c>
    </row>
    <row r="1121" spans="1:6" ht="51">
      <c r="A1121" s="313" t="s">
        <v>336</v>
      </c>
      <c r="B1121" s="314" t="s">
        <v>651</v>
      </c>
      <c r="C1121" s="314" t="s">
        <v>1166</v>
      </c>
      <c r="D1121" s="314" t="s">
        <v>1166</v>
      </c>
      <c r="E1121" s="315">
        <v>180200</v>
      </c>
      <c r="F1121" s="315">
        <v>180200</v>
      </c>
    </row>
    <row r="1122" spans="1:6" ht="76.5">
      <c r="A1122" s="313" t="s">
        <v>1305</v>
      </c>
      <c r="B1122" s="314" t="s">
        <v>651</v>
      </c>
      <c r="C1122" s="314" t="s">
        <v>271</v>
      </c>
      <c r="D1122" s="314" t="s">
        <v>1166</v>
      </c>
      <c r="E1122" s="315">
        <v>152994</v>
      </c>
      <c r="F1122" s="315">
        <v>152994</v>
      </c>
    </row>
    <row r="1123" spans="1:6" ht="38.25">
      <c r="A1123" s="313" t="s">
        <v>1195</v>
      </c>
      <c r="B1123" s="314" t="s">
        <v>651</v>
      </c>
      <c r="C1123" s="314" t="s">
        <v>28</v>
      </c>
      <c r="D1123" s="314" t="s">
        <v>1166</v>
      </c>
      <c r="E1123" s="315">
        <v>152994</v>
      </c>
      <c r="F1123" s="315">
        <v>152994</v>
      </c>
    </row>
    <row r="1124" spans="1:6">
      <c r="A1124" s="313" t="s">
        <v>232</v>
      </c>
      <c r="B1124" s="314" t="s">
        <v>651</v>
      </c>
      <c r="C1124" s="314" t="s">
        <v>28</v>
      </c>
      <c r="D1124" s="314" t="s">
        <v>1127</v>
      </c>
      <c r="E1124" s="315">
        <v>152994</v>
      </c>
      <c r="F1124" s="315">
        <v>152994</v>
      </c>
    </row>
    <row r="1125" spans="1:6">
      <c r="A1125" s="313" t="s">
        <v>216</v>
      </c>
      <c r="B1125" s="314" t="s">
        <v>651</v>
      </c>
      <c r="C1125" s="314" t="s">
        <v>28</v>
      </c>
      <c r="D1125" s="314" t="s">
        <v>335</v>
      </c>
      <c r="E1125" s="315">
        <v>152994</v>
      </c>
      <c r="F1125" s="315">
        <v>152994</v>
      </c>
    </row>
    <row r="1126" spans="1:6" ht="38.25">
      <c r="A1126" s="313" t="s">
        <v>1306</v>
      </c>
      <c r="B1126" s="314" t="s">
        <v>651</v>
      </c>
      <c r="C1126" s="314" t="s">
        <v>1307</v>
      </c>
      <c r="D1126" s="314" t="s">
        <v>1166</v>
      </c>
      <c r="E1126" s="315">
        <v>27206</v>
      </c>
      <c r="F1126" s="315">
        <v>27206</v>
      </c>
    </row>
    <row r="1127" spans="1:6" ht="38.25">
      <c r="A1127" s="313" t="s">
        <v>1188</v>
      </c>
      <c r="B1127" s="314" t="s">
        <v>651</v>
      </c>
      <c r="C1127" s="314" t="s">
        <v>1189</v>
      </c>
      <c r="D1127" s="314" t="s">
        <v>1166</v>
      </c>
      <c r="E1127" s="315">
        <v>27206</v>
      </c>
      <c r="F1127" s="315">
        <v>27206</v>
      </c>
    </row>
    <row r="1128" spans="1:6">
      <c r="A1128" s="313" t="s">
        <v>232</v>
      </c>
      <c r="B1128" s="314" t="s">
        <v>651</v>
      </c>
      <c r="C1128" s="314" t="s">
        <v>1189</v>
      </c>
      <c r="D1128" s="314" t="s">
        <v>1127</v>
      </c>
      <c r="E1128" s="315">
        <v>27206</v>
      </c>
      <c r="F1128" s="315">
        <v>27206</v>
      </c>
    </row>
    <row r="1129" spans="1:6">
      <c r="A1129" s="313" t="s">
        <v>216</v>
      </c>
      <c r="B1129" s="314" t="s">
        <v>651</v>
      </c>
      <c r="C1129" s="314" t="s">
        <v>1189</v>
      </c>
      <c r="D1129" s="314" t="s">
        <v>335</v>
      </c>
      <c r="E1129" s="315">
        <v>27206</v>
      </c>
      <c r="F1129" s="315">
        <v>27206</v>
      </c>
    </row>
    <row r="1130" spans="1:6" ht="76.5">
      <c r="A1130" s="313" t="s">
        <v>334</v>
      </c>
      <c r="B1130" s="314" t="s">
        <v>644</v>
      </c>
      <c r="C1130" s="314" t="s">
        <v>1166</v>
      </c>
      <c r="D1130" s="314" t="s">
        <v>1166</v>
      </c>
      <c r="E1130" s="315">
        <v>3046700</v>
      </c>
      <c r="F1130" s="315">
        <v>3046700</v>
      </c>
    </row>
    <row r="1131" spans="1:6" ht="76.5">
      <c r="A1131" s="313" t="s">
        <v>1305</v>
      </c>
      <c r="B1131" s="314" t="s">
        <v>644</v>
      </c>
      <c r="C1131" s="314" t="s">
        <v>271</v>
      </c>
      <c r="D1131" s="314" t="s">
        <v>1166</v>
      </c>
      <c r="E1131" s="315">
        <v>3021460</v>
      </c>
      <c r="F1131" s="315">
        <v>3021460</v>
      </c>
    </row>
    <row r="1132" spans="1:6" ht="38.25">
      <c r="A1132" s="313" t="s">
        <v>1195</v>
      </c>
      <c r="B1132" s="314" t="s">
        <v>644</v>
      </c>
      <c r="C1132" s="314" t="s">
        <v>28</v>
      </c>
      <c r="D1132" s="314" t="s">
        <v>1166</v>
      </c>
      <c r="E1132" s="315">
        <v>3021460</v>
      </c>
      <c r="F1132" s="315">
        <v>3021460</v>
      </c>
    </row>
    <row r="1133" spans="1:6">
      <c r="A1133" s="313" t="s">
        <v>232</v>
      </c>
      <c r="B1133" s="314" t="s">
        <v>644</v>
      </c>
      <c r="C1133" s="314" t="s">
        <v>28</v>
      </c>
      <c r="D1133" s="314" t="s">
        <v>1127</v>
      </c>
      <c r="E1133" s="315">
        <v>3021460</v>
      </c>
      <c r="F1133" s="315">
        <v>3021460</v>
      </c>
    </row>
    <row r="1134" spans="1:6" ht="76.5">
      <c r="A1134" s="313" t="s">
        <v>234</v>
      </c>
      <c r="B1134" s="314" t="s">
        <v>644</v>
      </c>
      <c r="C1134" s="314" t="s">
        <v>28</v>
      </c>
      <c r="D1134" s="314" t="s">
        <v>331</v>
      </c>
      <c r="E1134" s="315">
        <v>3021460</v>
      </c>
      <c r="F1134" s="315">
        <v>3021460</v>
      </c>
    </row>
    <row r="1135" spans="1:6" ht="38.25">
      <c r="A1135" s="313" t="s">
        <v>1306</v>
      </c>
      <c r="B1135" s="314" t="s">
        <v>644</v>
      </c>
      <c r="C1135" s="314" t="s">
        <v>1307</v>
      </c>
      <c r="D1135" s="314" t="s">
        <v>1166</v>
      </c>
      <c r="E1135" s="315">
        <v>25240</v>
      </c>
      <c r="F1135" s="315">
        <v>25240</v>
      </c>
    </row>
    <row r="1136" spans="1:6" ht="38.25">
      <c r="A1136" s="313" t="s">
        <v>1188</v>
      </c>
      <c r="B1136" s="314" t="s">
        <v>644</v>
      </c>
      <c r="C1136" s="314" t="s">
        <v>1189</v>
      </c>
      <c r="D1136" s="314" t="s">
        <v>1166</v>
      </c>
      <c r="E1136" s="315">
        <v>25240</v>
      </c>
      <c r="F1136" s="315">
        <v>25240</v>
      </c>
    </row>
    <row r="1137" spans="1:6">
      <c r="A1137" s="313" t="s">
        <v>232</v>
      </c>
      <c r="B1137" s="314" t="s">
        <v>644</v>
      </c>
      <c r="C1137" s="314" t="s">
        <v>1189</v>
      </c>
      <c r="D1137" s="314" t="s">
        <v>1127</v>
      </c>
      <c r="E1137" s="315">
        <v>25240</v>
      </c>
      <c r="F1137" s="315">
        <v>25240</v>
      </c>
    </row>
    <row r="1138" spans="1:6" ht="76.5">
      <c r="A1138" s="313" t="s">
        <v>234</v>
      </c>
      <c r="B1138" s="314" t="s">
        <v>644</v>
      </c>
      <c r="C1138" s="314" t="s">
        <v>1189</v>
      </c>
      <c r="D1138" s="314" t="s">
        <v>331</v>
      </c>
      <c r="E1138" s="315">
        <v>25240</v>
      </c>
      <c r="F1138" s="315">
        <v>25240</v>
      </c>
    </row>
    <row r="1139" spans="1:6" ht="63.75">
      <c r="A1139" s="313" t="s">
        <v>2108</v>
      </c>
      <c r="B1139" s="314" t="s">
        <v>2109</v>
      </c>
      <c r="C1139" s="314" t="s">
        <v>1166</v>
      </c>
      <c r="D1139" s="314" t="s">
        <v>1166</v>
      </c>
      <c r="E1139" s="315">
        <v>694000</v>
      </c>
      <c r="F1139" s="315">
        <v>694000</v>
      </c>
    </row>
    <row r="1140" spans="1:6" ht="76.5">
      <c r="A1140" s="313" t="s">
        <v>1305</v>
      </c>
      <c r="B1140" s="314" t="s">
        <v>2109</v>
      </c>
      <c r="C1140" s="314" t="s">
        <v>271</v>
      </c>
      <c r="D1140" s="314" t="s">
        <v>1166</v>
      </c>
      <c r="E1140" s="315">
        <v>612094</v>
      </c>
      <c r="F1140" s="315">
        <v>612094</v>
      </c>
    </row>
    <row r="1141" spans="1:6" ht="38.25">
      <c r="A1141" s="313" t="s">
        <v>1195</v>
      </c>
      <c r="B1141" s="314" t="s">
        <v>2109</v>
      </c>
      <c r="C1141" s="314" t="s">
        <v>28</v>
      </c>
      <c r="D1141" s="314" t="s">
        <v>1166</v>
      </c>
      <c r="E1141" s="315">
        <v>612094</v>
      </c>
      <c r="F1141" s="315">
        <v>612094</v>
      </c>
    </row>
    <row r="1142" spans="1:6">
      <c r="A1142" s="313" t="s">
        <v>232</v>
      </c>
      <c r="B1142" s="314" t="s">
        <v>2109</v>
      </c>
      <c r="C1142" s="314" t="s">
        <v>28</v>
      </c>
      <c r="D1142" s="314" t="s">
        <v>1127</v>
      </c>
      <c r="E1142" s="315">
        <v>612094</v>
      </c>
      <c r="F1142" s="315">
        <v>612094</v>
      </c>
    </row>
    <row r="1143" spans="1:6" ht="76.5">
      <c r="A1143" s="313" t="s">
        <v>234</v>
      </c>
      <c r="B1143" s="314" t="s">
        <v>2109</v>
      </c>
      <c r="C1143" s="314" t="s">
        <v>28</v>
      </c>
      <c r="D1143" s="314" t="s">
        <v>331</v>
      </c>
      <c r="E1143" s="315">
        <v>612094</v>
      </c>
      <c r="F1143" s="315">
        <v>612094</v>
      </c>
    </row>
    <row r="1144" spans="1:6" ht="38.25">
      <c r="A1144" s="313" t="s">
        <v>1306</v>
      </c>
      <c r="B1144" s="314" t="s">
        <v>2109</v>
      </c>
      <c r="C1144" s="314" t="s">
        <v>1307</v>
      </c>
      <c r="D1144" s="314" t="s">
        <v>1166</v>
      </c>
      <c r="E1144" s="315">
        <v>81906</v>
      </c>
      <c r="F1144" s="315">
        <v>81906</v>
      </c>
    </row>
    <row r="1145" spans="1:6" ht="38.25">
      <c r="A1145" s="313" t="s">
        <v>1188</v>
      </c>
      <c r="B1145" s="314" t="s">
        <v>2109</v>
      </c>
      <c r="C1145" s="314" t="s">
        <v>1189</v>
      </c>
      <c r="D1145" s="314" t="s">
        <v>1166</v>
      </c>
      <c r="E1145" s="315">
        <v>81906</v>
      </c>
      <c r="F1145" s="315">
        <v>81906</v>
      </c>
    </row>
    <row r="1146" spans="1:6">
      <c r="A1146" s="313" t="s">
        <v>232</v>
      </c>
      <c r="B1146" s="314" t="s">
        <v>2109</v>
      </c>
      <c r="C1146" s="314" t="s">
        <v>1189</v>
      </c>
      <c r="D1146" s="314" t="s">
        <v>1127</v>
      </c>
      <c r="E1146" s="315">
        <v>81906</v>
      </c>
      <c r="F1146" s="315">
        <v>81906</v>
      </c>
    </row>
    <row r="1147" spans="1:6" ht="76.5">
      <c r="A1147" s="313" t="s">
        <v>234</v>
      </c>
      <c r="B1147" s="314" t="s">
        <v>2109</v>
      </c>
      <c r="C1147" s="314" t="s">
        <v>1189</v>
      </c>
      <c r="D1147" s="314" t="s">
        <v>331</v>
      </c>
      <c r="E1147" s="315">
        <v>81906</v>
      </c>
      <c r="F1147" s="315">
        <v>81906</v>
      </c>
    </row>
    <row r="1148" spans="1:6" ht="178.5">
      <c r="A1148" s="313" t="s">
        <v>2110</v>
      </c>
      <c r="B1148" s="314" t="s">
        <v>1763</v>
      </c>
      <c r="C1148" s="314" t="s">
        <v>1166</v>
      </c>
      <c r="D1148" s="314" t="s">
        <v>1166</v>
      </c>
      <c r="E1148" s="315">
        <v>109200</v>
      </c>
      <c r="F1148" s="315">
        <v>109200</v>
      </c>
    </row>
    <row r="1149" spans="1:6" ht="76.5">
      <c r="A1149" s="313" t="s">
        <v>1305</v>
      </c>
      <c r="B1149" s="314" t="s">
        <v>1763</v>
      </c>
      <c r="C1149" s="314" t="s">
        <v>271</v>
      </c>
      <c r="D1149" s="314" t="s">
        <v>1166</v>
      </c>
      <c r="E1149" s="315">
        <v>106600</v>
      </c>
      <c r="F1149" s="315">
        <v>106600</v>
      </c>
    </row>
    <row r="1150" spans="1:6" ht="38.25">
      <c r="A1150" s="313" t="s">
        <v>1195</v>
      </c>
      <c r="B1150" s="314" t="s">
        <v>1763</v>
      </c>
      <c r="C1150" s="314" t="s">
        <v>28</v>
      </c>
      <c r="D1150" s="314" t="s">
        <v>1166</v>
      </c>
      <c r="E1150" s="315">
        <v>106600</v>
      </c>
      <c r="F1150" s="315">
        <v>106600</v>
      </c>
    </row>
    <row r="1151" spans="1:6">
      <c r="A1151" s="313" t="s">
        <v>232</v>
      </c>
      <c r="B1151" s="314" t="s">
        <v>1763</v>
      </c>
      <c r="C1151" s="314" t="s">
        <v>28</v>
      </c>
      <c r="D1151" s="314" t="s">
        <v>1127</v>
      </c>
      <c r="E1151" s="315">
        <v>106600</v>
      </c>
      <c r="F1151" s="315">
        <v>106600</v>
      </c>
    </row>
    <row r="1152" spans="1:6">
      <c r="A1152" s="313" t="s">
        <v>216</v>
      </c>
      <c r="B1152" s="314" t="s">
        <v>1763</v>
      </c>
      <c r="C1152" s="314" t="s">
        <v>28</v>
      </c>
      <c r="D1152" s="314" t="s">
        <v>335</v>
      </c>
      <c r="E1152" s="315">
        <v>106600</v>
      </c>
      <c r="F1152" s="315">
        <v>106600</v>
      </c>
    </row>
    <row r="1153" spans="1:6" ht="38.25">
      <c r="A1153" s="313" t="s">
        <v>1306</v>
      </c>
      <c r="B1153" s="314" t="s">
        <v>1763</v>
      </c>
      <c r="C1153" s="314" t="s">
        <v>1307</v>
      </c>
      <c r="D1153" s="314" t="s">
        <v>1166</v>
      </c>
      <c r="E1153" s="315">
        <v>2600</v>
      </c>
      <c r="F1153" s="315">
        <v>2600</v>
      </c>
    </row>
    <row r="1154" spans="1:6" ht="38.25">
      <c r="A1154" s="313" t="s">
        <v>1188</v>
      </c>
      <c r="B1154" s="314" t="s">
        <v>1763</v>
      </c>
      <c r="C1154" s="314" t="s">
        <v>1189</v>
      </c>
      <c r="D1154" s="314" t="s">
        <v>1166</v>
      </c>
      <c r="E1154" s="315">
        <v>2600</v>
      </c>
      <c r="F1154" s="315">
        <v>2600</v>
      </c>
    </row>
    <row r="1155" spans="1:6">
      <c r="A1155" s="313" t="s">
        <v>232</v>
      </c>
      <c r="B1155" s="314" t="s">
        <v>1763</v>
      </c>
      <c r="C1155" s="314" t="s">
        <v>1189</v>
      </c>
      <c r="D1155" s="314" t="s">
        <v>1127</v>
      </c>
      <c r="E1155" s="315">
        <v>2600</v>
      </c>
      <c r="F1155" s="315">
        <v>2600</v>
      </c>
    </row>
    <row r="1156" spans="1:6">
      <c r="A1156" s="313" t="s">
        <v>216</v>
      </c>
      <c r="B1156" s="314" t="s">
        <v>1763</v>
      </c>
      <c r="C1156" s="314" t="s">
        <v>1189</v>
      </c>
      <c r="D1156" s="314" t="s">
        <v>335</v>
      </c>
      <c r="E1156" s="315">
        <v>2600</v>
      </c>
      <c r="F1156" s="315">
        <v>2600</v>
      </c>
    </row>
    <row r="1157" spans="1:6" ht="267.75">
      <c r="A1157" s="313" t="s">
        <v>495</v>
      </c>
      <c r="B1157" s="314" t="s">
        <v>647</v>
      </c>
      <c r="C1157" s="314" t="s">
        <v>1166</v>
      </c>
      <c r="D1157" s="314" t="s">
        <v>1166</v>
      </c>
      <c r="E1157" s="315">
        <v>986820</v>
      </c>
      <c r="F1157" s="315">
        <v>986820</v>
      </c>
    </row>
    <row r="1158" spans="1:6" ht="76.5">
      <c r="A1158" s="313" t="s">
        <v>1305</v>
      </c>
      <c r="B1158" s="314" t="s">
        <v>647</v>
      </c>
      <c r="C1158" s="314" t="s">
        <v>271</v>
      </c>
      <c r="D1158" s="314" t="s">
        <v>1166</v>
      </c>
      <c r="E1158" s="315">
        <v>986820</v>
      </c>
      <c r="F1158" s="315">
        <v>986820</v>
      </c>
    </row>
    <row r="1159" spans="1:6" ht="38.25">
      <c r="A1159" s="313" t="s">
        <v>1195</v>
      </c>
      <c r="B1159" s="314" t="s">
        <v>647</v>
      </c>
      <c r="C1159" s="314" t="s">
        <v>28</v>
      </c>
      <c r="D1159" s="314" t="s">
        <v>1166</v>
      </c>
      <c r="E1159" s="315">
        <v>986820</v>
      </c>
      <c r="F1159" s="315">
        <v>986820</v>
      </c>
    </row>
    <row r="1160" spans="1:6">
      <c r="A1160" s="313" t="s">
        <v>232</v>
      </c>
      <c r="B1160" s="314" t="s">
        <v>647</v>
      </c>
      <c r="C1160" s="314" t="s">
        <v>28</v>
      </c>
      <c r="D1160" s="314" t="s">
        <v>1127</v>
      </c>
      <c r="E1160" s="315">
        <v>986820</v>
      </c>
      <c r="F1160" s="315">
        <v>986820</v>
      </c>
    </row>
    <row r="1161" spans="1:6" ht="76.5">
      <c r="A1161" s="313" t="s">
        <v>234</v>
      </c>
      <c r="B1161" s="314" t="s">
        <v>647</v>
      </c>
      <c r="C1161" s="314" t="s">
        <v>28</v>
      </c>
      <c r="D1161" s="314" t="s">
        <v>331</v>
      </c>
      <c r="E1161" s="315">
        <v>986820</v>
      </c>
      <c r="F1161" s="315">
        <v>986820</v>
      </c>
    </row>
    <row r="1162" spans="1:6" ht="63.75">
      <c r="A1162" s="313" t="s">
        <v>328</v>
      </c>
      <c r="B1162" s="314" t="s">
        <v>1005</v>
      </c>
      <c r="C1162" s="314" t="s">
        <v>1166</v>
      </c>
      <c r="D1162" s="314" t="s">
        <v>1166</v>
      </c>
      <c r="E1162" s="315">
        <v>4425220</v>
      </c>
      <c r="F1162" s="315">
        <v>4425220</v>
      </c>
    </row>
    <row r="1163" spans="1:6" ht="63.75">
      <c r="A1163" s="313" t="s">
        <v>328</v>
      </c>
      <c r="B1163" s="314" t="s">
        <v>637</v>
      </c>
      <c r="C1163" s="314" t="s">
        <v>1166</v>
      </c>
      <c r="D1163" s="314" t="s">
        <v>1166</v>
      </c>
      <c r="E1163" s="315">
        <v>4377220</v>
      </c>
      <c r="F1163" s="315">
        <v>4377220</v>
      </c>
    </row>
    <row r="1164" spans="1:6" ht="76.5">
      <c r="A1164" s="313" t="s">
        <v>1305</v>
      </c>
      <c r="B1164" s="314" t="s">
        <v>637</v>
      </c>
      <c r="C1164" s="314" t="s">
        <v>271</v>
      </c>
      <c r="D1164" s="314" t="s">
        <v>1166</v>
      </c>
      <c r="E1164" s="315">
        <v>4377220</v>
      </c>
      <c r="F1164" s="315">
        <v>4377220</v>
      </c>
    </row>
    <row r="1165" spans="1:6" ht="38.25">
      <c r="A1165" s="313" t="s">
        <v>1195</v>
      </c>
      <c r="B1165" s="314" t="s">
        <v>637</v>
      </c>
      <c r="C1165" s="314" t="s">
        <v>28</v>
      </c>
      <c r="D1165" s="314" t="s">
        <v>1166</v>
      </c>
      <c r="E1165" s="315">
        <v>4377220</v>
      </c>
      <c r="F1165" s="315">
        <v>4377220</v>
      </c>
    </row>
    <row r="1166" spans="1:6">
      <c r="A1166" s="313" t="s">
        <v>232</v>
      </c>
      <c r="B1166" s="314" t="s">
        <v>637</v>
      </c>
      <c r="C1166" s="314" t="s">
        <v>28</v>
      </c>
      <c r="D1166" s="314" t="s">
        <v>1127</v>
      </c>
      <c r="E1166" s="315">
        <v>4377220</v>
      </c>
      <c r="F1166" s="315">
        <v>4377220</v>
      </c>
    </row>
    <row r="1167" spans="1:6" ht="63.75">
      <c r="A1167" s="313" t="s">
        <v>67</v>
      </c>
      <c r="B1167" s="314" t="s">
        <v>637</v>
      </c>
      <c r="C1167" s="314" t="s">
        <v>28</v>
      </c>
      <c r="D1167" s="314" t="s">
        <v>325</v>
      </c>
      <c r="E1167" s="315">
        <v>4377220</v>
      </c>
      <c r="F1167" s="315">
        <v>4377220</v>
      </c>
    </row>
    <row r="1168" spans="1:6" ht="76.5">
      <c r="A1168" s="313" t="s">
        <v>1128</v>
      </c>
      <c r="B1168" s="314" t="s">
        <v>638</v>
      </c>
      <c r="C1168" s="314" t="s">
        <v>1166</v>
      </c>
      <c r="D1168" s="314" t="s">
        <v>1166</v>
      </c>
      <c r="E1168" s="315">
        <v>48000</v>
      </c>
      <c r="F1168" s="315">
        <v>48000</v>
      </c>
    </row>
    <row r="1169" spans="1:6" ht="76.5">
      <c r="A1169" s="313" t="s">
        <v>1305</v>
      </c>
      <c r="B1169" s="314" t="s">
        <v>638</v>
      </c>
      <c r="C1169" s="314" t="s">
        <v>271</v>
      </c>
      <c r="D1169" s="314" t="s">
        <v>1166</v>
      </c>
      <c r="E1169" s="315">
        <v>48000</v>
      </c>
      <c r="F1169" s="315">
        <v>48000</v>
      </c>
    </row>
    <row r="1170" spans="1:6" ht="38.25">
      <c r="A1170" s="313" t="s">
        <v>1195</v>
      </c>
      <c r="B1170" s="314" t="s">
        <v>638</v>
      </c>
      <c r="C1170" s="314" t="s">
        <v>28</v>
      </c>
      <c r="D1170" s="314" t="s">
        <v>1166</v>
      </c>
      <c r="E1170" s="315">
        <v>48000</v>
      </c>
      <c r="F1170" s="315">
        <v>48000</v>
      </c>
    </row>
    <row r="1171" spans="1:6">
      <c r="A1171" s="313" t="s">
        <v>232</v>
      </c>
      <c r="B1171" s="314" t="s">
        <v>638</v>
      </c>
      <c r="C1171" s="314" t="s">
        <v>28</v>
      </c>
      <c r="D1171" s="314" t="s">
        <v>1127</v>
      </c>
      <c r="E1171" s="315">
        <v>48000</v>
      </c>
      <c r="F1171" s="315">
        <v>48000</v>
      </c>
    </row>
    <row r="1172" spans="1:6" ht="63.75">
      <c r="A1172" s="313" t="s">
        <v>67</v>
      </c>
      <c r="B1172" s="314" t="s">
        <v>638</v>
      </c>
      <c r="C1172" s="314" t="s">
        <v>28</v>
      </c>
      <c r="D1172" s="314" t="s">
        <v>325</v>
      </c>
      <c r="E1172" s="315">
        <v>48000</v>
      </c>
      <c r="F1172" s="315">
        <v>48000</v>
      </c>
    </row>
    <row r="1173" spans="1:6" ht="76.5">
      <c r="A1173" s="313" t="s">
        <v>330</v>
      </c>
      <c r="B1173" s="314" t="s">
        <v>1006</v>
      </c>
      <c r="C1173" s="314" t="s">
        <v>1166</v>
      </c>
      <c r="D1173" s="314" t="s">
        <v>1166</v>
      </c>
      <c r="E1173" s="315">
        <v>1620980</v>
      </c>
      <c r="F1173" s="315">
        <v>1620980</v>
      </c>
    </row>
    <row r="1174" spans="1:6" ht="76.5">
      <c r="A1174" s="313" t="s">
        <v>330</v>
      </c>
      <c r="B1174" s="314" t="s">
        <v>639</v>
      </c>
      <c r="C1174" s="314" t="s">
        <v>1166</v>
      </c>
      <c r="D1174" s="314" t="s">
        <v>1166</v>
      </c>
      <c r="E1174" s="315">
        <v>1580980</v>
      </c>
      <c r="F1174" s="315">
        <v>1580980</v>
      </c>
    </row>
    <row r="1175" spans="1:6" ht="76.5">
      <c r="A1175" s="313" t="s">
        <v>1305</v>
      </c>
      <c r="B1175" s="314" t="s">
        <v>639</v>
      </c>
      <c r="C1175" s="314" t="s">
        <v>271</v>
      </c>
      <c r="D1175" s="314" t="s">
        <v>1166</v>
      </c>
      <c r="E1175" s="315">
        <v>1580980</v>
      </c>
      <c r="F1175" s="315">
        <v>1580980</v>
      </c>
    </row>
    <row r="1176" spans="1:6" ht="38.25">
      <c r="A1176" s="313" t="s">
        <v>1195</v>
      </c>
      <c r="B1176" s="314" t="s">
        <v>639</v>
      </c>
      <c r="C1176" s="314" t="s">
        <v>28</v>
      </c>
      <c r="D1176" s="314" t="s">
        <v>1166</v>
      </c>
      <c r="E1176" s="315">
        <v>1580980</v>
      </c>
      <c r="F1176" s="315">
        <v>1580980</v>
      </c>
    </row>
    <row r="1177" spans="1:6">
      <c r="A1177" s="313" t="s">
        <v>232</v>
      </c>
      <c r="B1177" s="314" t="s">
        <v>639</v>
      </c>
      <c r="C1177" s="314" t="s">
        <v>28</v>
      </c>
      <c r="D1177" s="314" t="s">
        <v>1127</v>
      </c>
      <c r="E1177" s="315">
        <v>1580980</v>
      </c>
      <c r="F1177" s="315">
        <v>1580980</v>
      </c>
    </row>
    <row r="1178" spans="1:6" ht="51">
      <c r="A1178" s="313" t="s">
        <v>215</v>
      </c>
      <c r="B1178" s="314" t="s">
        <v>639</v>
      </c>
      <c r="C1178" s="314" t="s">
        <v>28</v>
      </c>
      <c r="D1178" s="314" t="s">
        <v>329</v>
      </c>
      <c r="E1178" s="315">
        <v>1580980</v>
      </c>
      <c r="F1178" s="315">
        <v>1580980</v>
      </c>
    </row>
    <row r="1179" spans="1:6" ht="89.25">
      <c r="A1179" s="313" t="s">
        <v>556</v>
      </c>
      <c r="B1179" s="314" t="s">
        <v>640</v>
      </c>
      <c r="C1179" s="314" t="s">
        <v>1166</v>
      </c>
      <c r="D1179" s="314" t="s">
        <v>1166</v>
      </c>
      <c r="E1179" s="315">
        <v>40000</v>
      </c>
      <c r="F1179" s="315">
        <v>40000</v>
      </c>
    </row>
    <row r="1180" spans="1:6" ht="76.5">
      <c r="A1180" s="313" t="s">
        <v>1305</v>
      </c>
      <c r="B1180" s="314" t="s">
        <v>640</v>
      </c>
      <c r="C1180" s="314" t="s">
        <v>271</v>
      </c>
      <c r="D1180" s="314" t="s">
        <v>1166</v>
      </c>
      <c r="E1180" s="315">
        <v>40000</v>
      </c>
      <c r="F1180" s="315">
        <v>40000</v>
      </c>
    </row>
    <row r="1181" spans="1:6" ht="38.25">
      <c r="A1181" s="313" t="s">
        <v>1195</v>
      </c>
      <c r="B1181" s="314" t="s">
        <v>640</v>
      </c>
      <c r="C1181" s="314" t="s">
        <v>28</v>
      </c>
      <c r="D1181" s="314" t="s">
        <v>1166</v>
      </c>
      <c r="E1181" s="315">
        <v>40000</v>
      </c>
      <c r="F1181" s="315">
        <v>40000</v>
      </c>
    </row>
    <row r="1182" spans="1:6">
      <c r="A1182" s="313" t="s">
        <v>232</v>
      </c>
      <c r="B1182" s="314" t="s">
        <v>640</v>
      </c>
      <c r="C1182" s="314" t="s">
        <v>28</v>
      </c>
      <c r="D1182" s="314" t="s">
        <v>1127</v>
      </c>
      <c r="E1182" s="315">
        <v>40000</v>
      </c>
      <c r="F1182" s="315">
        <v>40000</v>
      </c>
    </row>
    <row r="1183" spans="1:6" ht="51">
      <c r="A1183" s="313" t="s">
        <v>215</v>
      </c>
      <c r="B1183" s="314" t="s">
        <v>640</v>
      </c>
      <c r="C1183" s="314" t="s">
        <v>28</v>
      </c>
      <c r="D1183" s="314" t="s">
        <v>329</v>
      </c>
      <c r="E1183" s="315">
        <v>40000</v>
      </c>
      <c r="F1183" s="315">
        <v>40000</v>
      </c>
    </row>
    <row r="1184" spans="1:6" ht="25.5">
      <c r="A1184" s="313" t="s">
        <v>598</v>
      </c>
      <c r="B1184" s="314" t="s">
        <v>1007</v>
      </c>
      <c r="C1184" s="314" t="s">
        <v>1166</v>
      </c>
      <c r="D1184" s="314" t="s">
        <v>1166</v>
      </c>
      <c r="E1184" s="315">
        <v>31541745</v>
      </c>
      <c r="F1184" s="315">
        <v>31394295</v>
      </c>
    </row>
    <row r="1185" spans="1:6" ht="51">
      <c r="A1185" s="313" t="s">
        <v>424</v>
      </c>
      <c r="B1185" s="314" t="s">
        <v>1008</v>
      </c>
      <c r="C1185" s="314" t="s">
        <v>1166</v>
      </c>
      <c r="D1185" s="314" t="s">
        <v>1166</v>
      </c>
      <c r="E1185" s="315">
        <v>3000000</v>
      </c>
      <c r="F1185" s="315">
        <v>3000000</v>
      </c>
    </row>
    <row r="1186" spans="1:6" ht="51">
      <c r="A1186" s="313" t="s">
        <v>424</v>
      </c>
      <c r="B1186" s="314" t="s">
        <v>790</v>
      </c>
      <c r="C1186" s="314" t="s">
        <v>1166</v>
      </c>
      <c r="D1186" s="314" t="s">
        <v>1166</v>
      </c>
      <c r="E1186" s="315">
        <v>3000000</v>
      </c>
      <c r="F1186" s="315">
        <v>3000000</v>
      </c>
    </row>
    <row r="1187" spans="1:6">
      <c r="A1187" s="313" t="s">
        <v>1308</v>
      </c>
      <c r="B1187" s="314" t="s">
        <v>790</v>
      </c>
      <c r="C1187" s="314" t="s">
        <v>1309</v>
      </c>
      <c r="D1187" s="314" t="s">
        <v>1166</v>
      </c>
      <c r="E1187" s="315">
        <v>3000000</v>
      </c>
      <c r="F1187" s="315">
        <v>3000000</v>
      </c>
    </row>
    <row r="1188" spans="1:6">
      <c r="A1188" s="313" t="s">
        <v>425</v>
      </c>
      <c r="B1188" s="314" t="s">
        <v>790</v>
      </c>
      <c r="C1188" s="314" t="s">
        <v>426</v>
      </c>
      <c r="D1188" s="314" t="s">
        <v>1166</v>
      </c>
      <c r="E1188" s="315">
        <v>3000000</v>
      </c>
      <c r="F1188" s="315">
        <v>3000000</v>
      </c>
    </row>
    <row r="1189" spans="1:6">
      <c r="A1189" s="313" t="s">
        <v>232</v>
      </c>
      <c r="B1189" s="314" t="s">
        <v>790</v>
      </c>
      <c r="C1189" s="314" t="s">
        <v>426</v>
      </c>
      <c r="D1189" s="314" t="s">
        <v>1127</v>
      </c>
      <c r="E1189" s="315">
        <v>3000000</v>
      </c>
      <c r="F1189" s="315">
        <v>3000000</v>
      </c>
    </row>
    <row r="1190" spans="1:6">
      <c r="A1190" s="313" t="s">
        <v>60</v>
      </c>
      <c r="B1190" s="314" t="s">
        <v>790</v>
      </c>
      <c r="C1190" s="314" t="s">
        <v>426</v>
      </c>
      <c r="D1190" s="314" t="s">
        <v>423</v>
      </c>
      <c r="E1190" s="315">
        <v>3000000</v>
      </c>
      <c r="F1190" s="315">
        <v>3000000</v>
      </c>
    </row>
    <row r="1191" spans="1:6" ht="89.25">
      <c r="A1191" s="313" t="s">
        <v>1918</v>
      </c>
      <c r="B1191" s="314" t="s">
        <v>1185</v>
      </c>
      <c r="C1191" s="314" t="s">
        <v>1166</v>
      </c>
      <c r="D1191" s="314" t="s">
        <v>1166</v>
      </c>
      <c r="E1191" s="315">
        <v>2400</v>
      </c>
      <c r="F1191" s="315">
        <v>0</v>
      </c>
    </row>
    <row r="1192" spans="1:6" ht="89.25">
      <c r="A1192" s="313" t="s">
        <v>1918</v>
      </c>
      <c r="B1192" s="314" t="s">
        <v>648</v>
      </c>
      <c r="C1192" s="314" t="s">
        <v>1166</v>
      </c>
      <c r="D1192" s="314" t="s">
        <v>1166</v>
      </c>
      <c r="E1192" s="315">
        <v>2400</v>
      </c>
      <c r="F1192" s="315">
        <v>0</v>
      </c>
    </row>
    <row r="1193" spans="1:6" ht="38.25">
      <c r="A1193" s="313" t="s">
        <v>1306</v>
      </c>
      <c r="B1193" s="314" t="s">
        <v>648</v>
      </c>
      <c r="C1193" s="314" t="s">
        <v>1307</v>
      </c>
      <c r="D1193" s="314" t="s">
        <v>1166</v>
      </c>
      <c r="E1193" s="315">
        <v>2400</v>
      </c>
      <c r="F1193" s="315">
        <v>0</v>
      </c>
    </row>
    <row r="1194" spans="1:6" ht="38.25">
      <c r="A1194" s="313" t="s">
        <v>1188</v>
      </c>
      <c r="B1194" s="314" t="s">
        <v>648</v>
      </c>
      <c r="C1194" s="314" t="s">
        <v>1189</v>
      </c>
      <c r="D1194" s="314" t="s">
        <v>1166</v>
      </c>
      <c r="E1194" s="315">
        <v>2400</v>
      </c>
      <c r="F1194" s="315">
        <v>0</v>
      </c>
    </row>
    <row r="1195" spans="1:6">
      <c r="A1195" s="313" t="s">
        <v>232</v>
      </c>
      <c r="B1195" s="314" t="s">
        <v>648</v>
      </c>
      <c r="C1195" s="314" t="s">
        <v>1189</v>
      </c>
      <c r="D1195" s="314" t="s">
        <v>1127</v>
      </c>
      <c r="E1195" s="315">
        <v>2400</v>
      </c>
      <c r="F1195" s="315">
        <v>0</v>
      </c>
    </row>
    <row r="1196" spans="1:6">
      <c r="A1196" s="313" t="s">
        <v>1183</v>
      </c>
      <c r="B1196" s="314" t="s">
        <v>648</v>
      </c>
      <c r="C1196" s="314" t="s">
        <v>1189</v>
      </c>
      <c r="D1196" s="314" t="s">
        <v>1184</v>
      </c>
      <c r="E1196" s="315">
        <v>2400</v>
      </c>
      <c r="F1196" s="315">
        <v>0</v>
      </c>
    </row>
    <row r="1197" spans="1:6" ht="51">
      <c r="A1197" s="313" t="s">
        <v>387</v>
      </c>
      <c r="B1197" s="314" t="s">
        <v>1009</v>
      </c>
      <c r="C1197" s="314" t="s">
        <v>1166</v>
      </c>
      <c r="D1197" s="314" t="s">
        <v>1166</v>
      </c>
      <c r="E1197" s="315">
        <v>7874812</v>
      </c>
      <c r="F1197" s="315">
        <v>7874812</v>
      </c>
    </row>
    <row r="1198" spans="1:6" ht="51">
      <c r="A1198" s="313" t="s">
        <v>387</v>
      </c>
      <c r="B1198" s="314" t="s">
        <v>691</v>
      </c>
      <c r="C1198" s="314" t="s">
        <v>1166</v>
      </c>
      <c r="D1198" s="314" t="s">
        <v>1166</v>
      </c>
      <c r="E1198" s="315">
        <v>7810330</v>
      </c>
      <c r="F1198" s="315">
        <v>7810330</v>
      </c>
    </row>
    <row r="1199" spans="1:6" ht="76.5">
      <c r="A1199" s="313" t="s">
        <v>1305</v>
      </c>
      <c r="B1199" s="314" t="s">
        <v>691</v>
      </c>
      <c r="C1199" s="314" t="s">
        <v>271</v>
      </c>
      <c r="D1199" s="314" t="s">
        <v>1166</v>
      </c>
      <c r="E1199" s="315">
        <v>7389830</v>
      </c>
      <c r="F1199" s="315">
        <v>7389830</v>
      </c>
    </row>
    <row r="1200" spans="1:6" ht="25.5">
      <c r="A1200" s="313" t="s">
        <v>1182</v>
      </c>
      <c r="B1200" s="314" t="s">
        <v>691</v>
      </c>
      <c r="C1200" s="314" t="s">
        <v>133</v>
      </c>
      <c r="D1200" s="314" t="s">
        <v>1166</v>
      </c>
      <c r="E1200" s="315">
        <v>7389830</v>
      </c>
      <c r="F1200" s="315">
        <v>7389830</v>
      </c>
    </row>
    <row r="1201" spans="1:6" ht="25.5">
      <c r="A1201" s="313" t="s">
        <v>237</v>
      </c>
      <c r="B1201" s="314" t="s">
        <v>691</v>
      </c>
      <c r="C1201" s="314" t="s">
        <v>133</v>
      </c>
      <c r="D1201" s="314" t="s">
        <v>1133</v>
      </c>
      <c r="E1201" s="315">
        <v>7389830</v>
      </c>
      <c r="F1201" s="315">
        <v>7389830</v>
      </c>
    </row>
    <row r="1202" spans="1:6" ht="25.5">
      <c r="A1202" s="313" t="s">
        <v>150</v>
      </c>
      <c r="B1202" s="314" t="s">
        <v>691</v>
      </c>
      <c r="C1202" s="314" t="s">
        <v>133</v>
      </c>
      <c r="D1202" s="314" t="s">
        <v>386</v>
      </c>
      <c r="E1202" s="315">
        <v>7389830</v>
      </c>
      <c r="F1202" s="315">
        <v>7389830</v>
      </c>
    </row>
    <row r="1203" spans="1:6" ht="38.25">
      <c r="A1203" s="313" t="s">
        <v>1306</v>
      </c>
      <c r="B1203" s="314" t="s">
        <v>691</v>
      </c>
      <c r="C1203" s="314" t="s">
        <v>1307</v>
      </c>
      <c r="D1203" s="314" t="s">
        <v>1166</v>
      </c>
      <c r="E1203" s="315">
        <v>420500</v>
      </c>
      <c r="F1203" s="315">
        <v>420500</v>
      </c>
    </row>
    <row r="1204" spans="1:6" ht="38.25">
      <c r="A1204" s="313" t="s">
        <v>1188</v>
      </c>
      <c r="B1204" s="314" t="s">
        <v>691</v>
      </c>
      <c r="C1204" s="314" t="s">
        <v>1189</v>
      </c>
      <c r="D1204" s="314" t="s">
        <v>1166</v>
      </c>
      <c r="E1204" s="315">
        <v>420500</v>
      </c>
      <c r="F1204" s="315">
        <v>420500</v>
      </c>
    </row>
    <row r="1205" spans="1:6" ht="25.5">
      <c r="A1205" s="313" t="s">
        <v>237</v>
      </c>
      <c r="B1205" s="314" t="s">
        <v>691</v>
      </c>
      <c r="C1205" s="314" t="s">
        <v>1189</v>
      </c>
      <c r="D1205" s="314" t="s">
        <v>1133</v>
      </c>
      <c r="E1205" s="315">
        <v>420500</v>
      </c>
      <c r="F1205" s="315">
        <v>420500</v>
      </c>
    </row>
    <row r="1206" spans="1:6" ht="25.5">
      <c r="A1206" s="313" t="s">
        <v>150</v>
      </c>
      <c r="B1206" s="314" t="s">
        <v>691</v>
      </c>
      <c r="C1206" s="314" t="s">
        <v>1189</v>
      </c>
      <c r="D1206" s="314" t="s">
        <v>386</v>
      </c>
      <c r="E1206" s="315">
        <v>420500</v>
      </c>
      <c r="F1206" s="315">
        <v>420500</v>
      </c>
    </row>
    <row r="1207" spans="1:6" ht="76.5">
      <c r="A1207" s="313" t="s">
        <v>560</v>
      </c>
      <c r="B1207" s="314" t="s">
        <v>692</v>
      </c>
      <c r="C1207" s="314" t="s">
        <v>1166</v>
      </c>
      <c r="D1207" s="314" t="s">
        <v>1166</v>
      </c>
      <c r="E1207" s="315">
        <v>64482</v>
      </c>
      <c r="F1207" s="315">
        <v>64482</v>
      </c>
    </row>
    <row r="1208" spans="1:6" ht="76.5">
      <c r="A1208" s="313" t="s">
        <v>1305</v>
      </c>
      <c r="B1208" s="314" t="s">
        <v>692</v>
      </c>
      <c r="C1208" s="314" t="s">
        <v>271</v>
      </c>
      <c r="D1208" s="314" t="s">
        <v>1166</v>
      </c>
      <c r="E1208" s="315">
        <v>64482</v>
      </c>
      <c r="F1208" s="315">
        <v>64482</v>
      </c>
    </row>
    <row r="1209" spans="1:6" ht="25.5">
      <c r="A1209" s="313" t="s">
        <v>1182</v>
      </c>
      <c r="B1209" s="314" t="s">
        <v>692</v>
      </c>
      <c r="C1209" s="314" t="s">
        <v>133</v>
      </c>
      <c r="D1209" s="314" t="s">
        <v>1166</v>
      </c>
      <c r="E1209" s="315">
        <v>64482</v>
      </c>
      <c r="F1209" s="315">
        <v>64482</v>
      </c>
    </row>
    <row r="1210" spans="1:6" ht="25.5">
      <c r="A1210" s="313" t="s">
        <v>237</v>
      </c>
      <c r="B1210" s="314" t="s">
        <v>692</v>
      </c>
      <c r="C1210" s="314" t="s">
        <v>133</v>
      </c>
      <c r="D1210" s="314" t="s">
        <v>1133</v>
      </c>
      <c r="E1210" s="315">
        <v>64482</v>
      </c>
      <c r="F1210" s="315">
        <v>64482</v>
      </c>
    </row>
    <row r="1211" spans="1:6" ht="25.5">
      <c r="A1211" s="313" t="s">
        <v>150</v>
      </c>
      <c r="B1211" s="314" t="s">
        <v>692</v>
      </c>
      <c r="C1211" s="314" t="s">
        <v>133</v>
      </c>
      <c r="D1211" s="314" t="s">
        <v>386</v>
      </c>
      <c r="E1211" s="315">
        <v>64482</v>
      </c>
      <c r="F1211" s="315">
        <v>64482</v>
      </c>
    </row>
    <row r="1212" spans="1:6" ht="76.5">
      <c r="A1212" s="313" t="s">
        <v>1919</v>
      </c>
      <c r="B1212" s="314" t="s">
        <v>1010</v>
      </c>
      <c r="C1212" s="314" t="s">
        <v>1166</v>
      </c>
      <c r="D1212" s="314" t="s">
        <v>1166</v>
      </c>
      <c r="E1212" s="315">
        <v>60000</v>
      </c>
      <c r="F1212" s="315">
        <v>60000</v>
      </c>
    </row>
    <row r="1213" spans="1:6" ht="76.5">
      <c r="A1213" s="313" t="s">
        <v>1919</v>
      </c>
      <c r="B1213" s="314" t="s">
        <v>652</v>
      </c>
      <c r="C1213" s="314" t="s">
        <v>1166</v>
      </c>
      <c r="D1213" s="314" t="s">
        <v>1166</v>
      </c>
      <c r="E1213" s="315">
        <v>60000</v>
      </c>
      <c r="F1213" s="315">
        <v>60000</v>
      </c>
    </row>
    <row r="1214" spans="1:6" ht="25.5">
      <c r="A1214" s="313" t="s">
        <v>1310</v>
      </c>
      <c r="B1214" s="314" t="s">
        <v>652</v>
      </c>
      <c r="C1214" s="314" t="s">
        <v>1311</v>
      </c>
      <c r="D1214" s="314" t="s">
        <v>1166</v>
      </c>
      <c r="E1214" s="315">
        <v>60000</v>
      </c>
      <c r="F1214" s="315">
        <v>60000</v>
      </c>
    </row>
    <row r="1215" spans="1:6" ht="25.5">
      <c r="A1215" s="313" t="s">
        <v>337</v>
      </c>
      <c r="B1215" s="314" t="s">
        <v>652</v>
      </c>
      <c r="C1215" s="314" t="s">
        <v>338</v>
      </c>
      <c r="D1215" s="314" t="s">
        <v>1166</v>
      </c>
      <c r="E1215" s="315">
        <v>60000</v>
      </c>
      <c r="F1215" s="315">
        <v>60000</v>
      </c>
    </row>
    <row r="1216" spans="1:6">
      <c r="A1216" s="313" t="s">
        <v>232</v>
      </c>
      <c r="B1216" s="314" t="s">
        <v>652</v>
      </c>
      <c r="C1216" s="314" t="s">
        <v>338</v>
      </c>
      <c r="D1216" s="314" t="s">
        <v>1127</v>
      </c>
      <c r="E1216" s="315">
        <v>60000</v>
      </c>
      <c r="F1216" s="315">
        <v>60000</v>
      </c>
    </row>
    <row r="1217" spans="1:6">
      <c r="A1217" s="313" t="s">
        <v>216</v>
      </c>
      <c r="B1217" s="314" t="s">
        <v>652</v>
      </c>
      <c r="C1217" s="314" t="s">
        <v>338</v>
      </c>
      <c r="D1217" s="314" t="s">
        <v>335</v>
      </c>
      <c r="E1217" s="315">
        <v>60000</v>
      </c>
      <c r="F1217" s="315">
        <v>60000</v>
      </c>
    </row>
    <row r="1218" spans="1:6" ht="38.25">
      <c r="A1218" s="313" t="s">
        <v>1059</v>
      </c>
      <c r="B1218" s="314" t="s">
        <v>1060</v>
      </c>
      <c r="C1218" s="314" t="s">
        <v>1166</v>
      </c>
      <c r="D1218" s="314" t="s">
        <v>1166</v>
      </c>
      <c r="E1218" s="315">
        <v>10370352</v>
      </c>
      <c r="F1218" s="315">
        <v>10370352</v>
      </c>
    </row>
    <row r="1219" spans="1:6" ht="38.25">
      <c r="A1219" s="313" t="s">
        <v>1059</v>
      </c>
      <c r="B1219" s="314" t="s">
        <v>1072</v>
      </c>
      <c r="C1219" s="314" t="s">
        <v>1166</v>
      </c>
      <c r="D1219" s="314" t="s">
        <v>1166</v>
      </c>
      <c r="E1219" s="315">
        <v>10140352</v>
      </c>
      <c r="F1219" s="315">
        <v>10140352</v>
      </c>
    </row>
    <row r="1220" spans="1:6" ht="76.5">
      <c r="A1220" s="313" t="s">
        <v>1305</v>
      </c>
      <c r="B1220" s="314" t="s">
        <v>1072</v>
      </c>
      <c r="C1220" s="314" t="s">
        <v>271</v>
      </c>
      <c r="D1220" s="314" t="s">
        <v>1166</v>
      </c>
      <c r="E1220" s="315">
        <v>9738183</v>
      </c>
      <c r="F1220" s="315">
        <v>9738183</v>
      </c>
    </row>
    <row r="1221" spans="1:6" ht="38.25">
      <c r="A1221" s="313" t="s">
        <v>1195</v>
      </c>
      <c r="B1221" s="314" t="s">
        <v>1072</v>
      </c>
      <c r="C1221" s="314" t="s">
        <v>28</v>
      </c>
      <c r="D1221" s="314" t="s">
        <v>1166</v>
      </c>
      <c r="E1221" s="315">
        <v>9738183</v>
      </c>
      <c r="F1221" s="315">
        <v>9738183</v>
      </c>
    </row>
    <row r="1222" spans="1:6">
      <c r="A1222" s="313" t="s">
        <v>232</v>
      </c>
      <c r="B1222" s="314" t="s">
        <v>1072</v>
      </c>
      <c r="C1222" s="314" t="s">
        <v>28</v>
      </c>
      <c r="D1222" s="314" t="s">
        <v>1127</v>
      </c>
      <c r="E1222" s="315">
        <v>9738183</v>
      </c>
      <c r="F1222" s="315">
        <v>9738183</v>
      </c>
    </row>
    <row r="1223" spans="1:6">
      <c r="A1223" s="313" t="s">
        <v>216</v>
      </c>
      <c r="B1223" s="314" t="s">
        <v>1072</v>
      </c>
      <c r="C1223" s="314" t="s">
        <v>28</v>
      </c>
      <c r="D1223" s="314" t="s">
        <v>335</v>
      </c>
      <c r="E1223" s="315">
        <v>9738183</v>
      </c>
      <c r="F1223" s="315">
        <v>9738183</v>
      </c>
    </row>
    <row r="1224" spans="1:6" ht="38.25">
      <c r="A1224" s="313" t="s">
        <v>1306</v>
      </c>
      <c r="B1224" s="314" t="s">
        <v>1072</v>
      </c>
      <c r="C1224" s="314" t="s">
        <v>1307</v>
      </c>
      <c r="D1224" s="314" t="s">
        <v>1166</v>
      </c>
      <c r="E1224" s="315">
        <v>402169</v>
      </c>
      <c r="F1224" s="315">
        <v>402169</v>
      </c>
    </row>
    <row r="1225" spans="1:6" ht="38.25">
      <c r="A1225" s="313" t="s">
        <v>1188</v>
      </c>
      <c r="B1225" s="314" t="s">
        <v>1072</v>
      </c>
      <c r="C1225" s="314" t="s">
        <v>1189</v>
      </c>
      <c r="D1225" s="314" t="s">
        <v>1166</v>
      </c>
      <c r="E1225" s="315">
        <v>402169</v>
      </c>
      <c r="F1225" s="315">
        <v>402169</v>
      </c>
    </row>
    <row r="1226" spans="1:6">
      <c r="A1226" s="313" t="s">
        <v>232</v>
      </c>
      <c r="B1226" s="314" t="s">
        <v>1072</v>
      </c>
      <c r="C1226" s="314" t="s">
        <v>1189</v>
      </c>
      <c r="D1226" s="314" t="s">
        <v>1127</v>
      </c>
      <c r="E1226" s="315">
        <v>402169</v>
      </c>
      <c r="F1226" s="315">
        <v>402169</v>
      </c>
    </row>
    <row r="1227" spans="1:6">
      <c r="A1227" s="313" t="s">
        <v>216</v>
      </c>
      <c r="B1227" s="314" t="s">
        <v>1072</v>
      </c>
      <c r="C1227" s="314" t="s">
        <v>1189</v>
      </c>
      <c r="D1227" s="314" t="s">
        <v>335</v>
      </c>
      <c r="E1227" s="315">
        <v>402169</v>
      </c>
      <c r="F1227" s="315">
        <v>402169</v>
      </c>
    </row>
    <row r="1228" spans="1:6" ht="63.75">
      <c r="A1228" s="313" t="s">
        <v>1137</v>
      </c>
      <c r="B1228" s="314" t="s">
        <v>1138</v>
      </c>
      <c r="C1228" s="314" t="s">
        <v>1166</v>
      </c>
      <c r="D1228" s="314" t="s">
        <v>1166</v>
      </c>
      <c r="E1228" s="315">
        <v>230000</v>
      </c>
      <c r="F1228" s="315">
        <v>230000</v>
      </c>
    </row>
    <row r="1229" spans="1:6" ht="76.5">
      <c r="A1229" s="313" t="s">
        <v>1305</v>
      </c>
      <c r="B1229" s="314" t="s">
        <v>1138</v>
      </c>
      <c r="C1229" s="314" t="s">
        <v>271</v>
      </c>
      <c r="D1229" s="314" t="s">
        <v>1166</v>
      </c>
      <c r="E1229" s="315">
        <v>230000</v>
      </c>
      <c r="F1229" s="315">
        <v>230000</v>
      </c>
    </row>
    <row r="1230" spans="1:6" ht="38.25">
      <c r="A1230" s="313" t="s">
        <v>1195</v>
      </c>
      <c r="B1230" s="314" t="s">
        <v>1138</v>
      </c>
      <c r="C1230" s="314" t="s">
        <v>28</v>
      </c>
      <c r="D1230" s="314" t="s">
        <v>1166</v>
      </c>
      <c r="E1230" s="315">
        <v>230000</v>
      </c>
      <c r="F1230" s="315">
        <v>230000</v>
      </c>
    </row>
    <row r="1231" spans="1:6">
      <c r="A1231" s="313" t="s">
        <v>232</v>
      </c>
      <c r="B1231" s="314" t="s">
        <v>1138</v>
      </c>
      <c r="C1231" s="314" t="s">
        <v>28</v>
      </c>
      <c r="D1231" s="314" t="s">
        <v>1127</v>
      </c>
      <c r="E1231" s="315">
        <v>230000</v>
      </c>
      <c r="F1231" s="315">
        <v>230000</v>
      </c>
    </row>
    <row r="1232" spans="1:6">
      <c r="A1232" s="313" t="s">
        <v>216</v>
      </c>
      <c r="B1232" s="314" t="s">
        <v>1138</v>
      </c>
      <c r="C1232" s="314" t="s">
        <v>28</v>
      </c>
      <c r="D1232" s="314" t="s">
        <v>335</v>
      </c>
      <c r="E1232" s="315">
        <v>230000</v>
      </c>
      <c r="F1232" s="315">
        <v>230000</v>
      </c>
    </row>
    <row r="1233" spans="1:6" ht="38.25">
      <c r="A1233" s="313" t="s">
        <v>428</v>
      </c>
      <c r="B1233" s="314" t="s">
        <v>1011</v>
      </c>
      <c r="C1233" s="314" t="s">
        <v>1166</v>
      </c>
      <c r="D1233" s="314" t="s">
        <v>1166</v>
      </c>
      <c r="E1233" s="315">
        <v>10234181</v>
      </c>
      <c r="F1233" s="315">
        <v>10089131</v>
      </c>
    </row>
    <row r="1234" spans="1:6" ht="38.25">
      <c r="A1234" s="313" t="s">
        <v>428</v>
      </c>
      <c r="B1234" s="314" t="s">
        <v>792</v>
      </c>
      <c r="C1234" s="314" t="s">
        <v>1166</v>
      </c>
      <c r="D1234" s="314" t="s">
        <v>1166</v>
      </c>
      <c r="E1234" s="315">
        <v>8375494</v>
      </c>
      <c r="F1234" s="315">
        <v>8230444</v>
      </c>
    </row>
    <row r="1235" spans="1:6" ht="25.5">
      <c r="A1235" s="313" t="s">
        <v>1310</v>
      </c>
      <c r="B1235" s="314" t="s">
        <v>792</v>
      </c>
      <c r="C1235" s="314" t="s">
        <v>1311</v>
      </c>
      <c r="D1235" s="314" t="s">
        <v>1166</v>
      </c>
      <c r="E1235" s="315">
        <v>8102704</v>
      </c>
      <c r="F1235" s="315">
        <v>8102704</v>
      </c>
    </row>
    <row r="1236" spans="1:6" ht="25.5">
      <c r="A1236" s="313" t="s">
        <v>1196</v>
      </c>
      <c r="B1236" s="314" t="s">
        <v>792</v>
      </c>
      <c r="C1236" s="314" t="s">
        <v>1197</v>
      </c>
      <c r="D1236" s="314" t="s">
        <v>1166</v>
      </c>
      <c r="E1236" s="315">
        <v>8102704</v>
      </c>
      <c r="F1236" s="315">
        <v>8102704</v>
      </c>
    </row>
    <row r="1237" spans="1:6">
      <c r="A1237" s="313" t="s">
        <v>140</v>
      </c>
      <c r="B1237" s="314" t="s">
        <v>792</v>
      </c>
      <c r="C1237" s="314" t="s">
        <v>1197</v>
      </c>
      <c r="D1237" s="314" t="s">
        <v>1135</v>
      </c>
      <c r="E1237" s="315">
        <v>8102704</v>
      </c>
      <c r="F1237" s="315">
        <v>8102704</v>
      </c>
    </row>
    <row r="1238" spans="1:6">
      <c r="A1238" s="313" t="s">
        <v>97</v>
      </c>
      <c r="B1238" s="314" t="s">
        <v>792</v>
      </c>
      <c r="C1238" s="314" t="s">
        <v>1197</v>
      </c>
      <c r="D1238" s="314" t="s">
        <v>372</v>
      </c>
      <c r="E1238" s="315">
        <v>8102704</v>
      </c>
      <c r="F1238" s="315">
        <v>8102704</v>
      </c>
    </row>
    <row r="1239" spans="1:6" ht="25.5">
      <c r="A1239" s="313" t="s">
        <v>2036</v>
      </c>
      <c r="B1239" s="314" t="s">
        <v>792</v>
      </c>
      <c r="C1239" s="314" t="s">
        <v>2037</v>
      </c>
      <c r="D1239" s="314" t="s">
        <v>1166</v>
      </c>
      <c r="E1239" s="315">
        <v>55790</v>
      </c>
      <c r="F1239" s="315">
        <v>2740</v>
      </c>
    </row>
    <row r="1240" spans="1:6">
      <c r="A1240" s="313" t="s">
        <v>2038</v>
      </c>
      <c r="B1240" s="314" t="s">
        <v>792</v>
      </c>
      <c r="C1240" s="314" t="s">
        <v>2039</v>
      </c>
      <c r="D1240" s="314" t="s">
        <v>1166</v>
      </c>
      <c r="E1240" s="315">
        <v>55790</v>
      </c>
      <c r="F1240" s="315">
        <v>2740</v>
      </c>
    </row>
    <row r="1241" spans="1:6" ht="25.5">
      <c r="A1241" s="313" t="s">
        <v>2032</v>
      </c>
      <c r="B1241" s="314" t="s">
        <v>792</v>
      </c>
      <c r="C1241" s="314" t="s">
        <v>2039</v>
      </c>
      <c r="D1241" s="314" t="s">
        <v>2033</v>
      </c>
      <c r="E1241" s="315">
        <v>55790</v>
      </c>
      <c r="F1241" s="315">
        <v>2740</v>
      </c>
    </row>
    <row r="1242" spans="1:6" ht="25.5">
      <c r="A1242" s="313" t="s">
        <v>2034</v>
      </c>
      <c r="B1242" s="314" t="s">
        <v>792</v>
      </c>
      <c r="C1242" s="314" t="s">
        <v>2039</v>
      </c>
      <c r="D1242" s="314" t="s">
        <v>2035</v>
      </c>
      <c r="E1242" s="315">
        <v>55790</v>
      </c>
      <c r="F1242" s="315">
        <v>2740</v>
      </c>
    </row>
    <row r="1243" spans="1:6">
      <c r="A1243" s="313" t="s">
        <v>1308</v>
      </c>
      <c r="B1243" s="314" t="s">
        <v>792</v>
      </c>
      <c r="C1243" s="314" t="s">
        <v>1309</v>
      </c>
      <c r="D1243" s="314" t="s">
        <v>1166</v>
      </c>
      <c r="E1243" s="315">
        <v>217000</v>
      </c>
      <c r="F1243" s="315">
        <v>125000</v>
      </c>
    </row>
    <row r="1244" spans="1:6">
      <c r="A1244" s="313" t="s">
        <v>1202</v>
      </c>
      <c r="B1244" s="314" t="s">
        <v>792</v>
      </c>
      <c r="C1244" s="314" t="s">
        <v>200</v>
      </c>
      <c r="D1244" s="314" t="s">
        <v>1166</v>
      </c>
      <c r="E1244" s="315">
        <v>100000</v>
      </c>
      <c r="F1244" s="315">
        <v>100000</v>
      </c>
    </row>
    <row r="1245" spans="1:6">
      <c r="A1245" s="313" t="s">
        <v>232</v>
      </c>
      <c r="B1245" s="314" t="s">
        <v>792</v>
      </c>
      <c r="C1245" s="314" t="s">
        <v>200</v>
      </c>
      <c r="D1245" s="314" t="s">
        <v>1127</v>
      </c>
      <c r="E1245" s="315">
        <v>100000</v>
      </c>
      <c r="F1245" s="315">
        <v>100000</v>
      </c>
    </row>
    <row r="1246" spans="1:6">
      <c r="A1246" s="313" t="s">
        <v>216</v>
      </c>
      <c r="B1246" s="314" t="s">
        <v>792</v>
      </c>
      <c r="C1246" s="314" t="s">
        <v>200</v>
      </c>
      <c r="D1246" s="314" t="s">
        <v>335</v>
      </c>
      <c r="E1246" s="315">
        <v>100000</v>
      </c>
      <c r="F1246" s="315">
        <v>100000</v>
      </c>
    </row>
    <row r="1247" spans="1:6">
      <c r="A1247" s="313" t="s">
        <v>1193</v>
      </c>
      <c r="B1247" s="314" t="s">
        <v>792</v>
      </c>
      <c r="C1247" s="314" t="s">
        <v>1194</v>
      </c>
      <c r="D1247" s="314" t="s">
        <v>1166</v>
      </c>
      <c r="E1247" s="315">
        <v>117000</v>
      </c>
      <c r="F1247" s="315">
        <v>25000</v>
      </c>
    </row>
    <row r="1248" spans="1:6">
      <c r="A1248" s="313" t="s">
        <v>232</v>
      </c>
      <c r="B1248" s="314" t="s">
        <v>792</v>
      </c>
      <c r="C1248" s="314" t="s">
        <v>1194</v>
      </c>
      <c r="D1248" s="314" t="s">
        <v>1127</v>
      </c>
      <c r="E1248" s="315">
        <v>117000</v>
      </c>
      <c r="F1248" s="315">
        <v>25000</v>
      </c>
    </row>
    <row r="1249" spans="1:6">
      <c r="A1249" s="313" t="s">
        <v>216</v>
      </c>
      <c r="B1249" s="314" t="s">
        <v>792</v>
      </c>
      <c r="C1249" s="314" t="s">
        <v>1194</v>
      </c>
      <c r="D1249" s="314" t="s">
        <v>335</v>
      </c>
      <c r="E1249" s="315">
        <v>117000</v>
      </c>
      <c r="F1249" s="315">
        <v>25000</v>
      </c>
    </row>
    <row r="1250" spans="1:6" ht="63.75">
      <c r="A1250" s="313" t="s">
        <v>524</v>
      </c>
      <c r="B1250" s="314" t="s">
        <v>731</v>
      </c>
      <c r="C1250" s="314" t="s">
        <v>1166</v>
      </c>
      <c r="D1250" s="314" t="s">
        <v>1166</v>
      </c>
      <c r="E1250" s="315">
        <v>1200000</v>
      </c>
      <c r="F1250" s="315">
        <v>1200000</v>
      </c>
    </row>
    <row r="1251" spans="1:6" ht="38.25">
      <c r="A1251" s="313" t="s">
        <v>1306</v>
      </c>
      <c r="B1251" s="314" t="s">
        <v>731</v>
      </c>
      <c r="C1251" s="314" t="s">
        <v>1307</v>
      </c>
      <c r="D1251" s="314" t="s">
        <v>1166</v>
      </c>
      <c r="E1251" s="315">
        <v>1200000</v>
      </c>
      <c r="F1251" s="315">
        <v>1200000</v>
      </c>
    </row>
    <row r="1252" spans="1:6" ht="38.25">
      <c r="A1252" s="313" t="s">
        <v>1188</v>
      </c>
      <c r="B1252" s="314" t="s">
        <v>731</v>
      </c>
      <c r="C1252" s="314" t="s">
        <v>1189</v>
      </c>
      <c r="D1252" s="314" t="s">
        <v>1166</v>
      </c>
      <c r="E1252" s="315">
        <v>1200000</v>
      </c>
      <c r="F1252" s="315">
        <v>1200000</v>
      </c>
    </row>
    <row r="1253" spans="1:6">
      <c r="A1253" s="382" t="s">
        <v>232</v>
      </c>
      <c r="B1253" s="221" t="s">
        <v>731</v>
      </c>
      <c r="C1253" s="5" t="s">
        <v>1189</v>
      </c>
      <c r="D1253" s="5" t="s">
        <v>1127</v>
      </c>
      <c r="E1253" s="165">
        <v>1200000</v>
      </c>
      <c r="F1253" s="166">
        <v>1200000</v>
      </c>
    </row>
    <row r="1254" spans="1:6">
      <c r="A1254" s="51" t="s">
        <v>216</v>
      </c>
      <c r="B1254" s="221" t="s">
        <v>731</v>
      </c>
      <c r="C1254" s="5" t="s">
        <v>1189</v>
      </c>
      <c r="D1254" s="5" t="s">
        <v>335</v>
      </c>
      <c r="E1254" s="418">
        <v>1200000</v>
      </c>
      <c r="F1254" s="419">
        <v>1200000</v>
      </c>
    </row>
    <row r="1255" spans="1:6" ht="63.75">
      <c r="A1255" s="51" t="s">
        <v>400</v>
      </c>
      <c r="B1255" s="221" t="s">
        <v>732</v>
      </c>
      <c r="C1255" s="5" t="s">
        <v>1166</v>
      </c>
      <c r="D1255" s="5" t="s">
        <v>1166</v>
      </c>
      <c r="E1255" s="418">
        <v>600000</v>
      </c>
      <c r="F1255" s="419">
        <v>600000</v>
      </c>
    </row>
    <row r="1256" spans="1:6" ht="38.25">
      <c r="A1256" s="51" t="s">
        <v>1306</v>
      </c>
      <c r="B1256" s="221" t="s">
        <v>732</v>
      </c>
      <c r="C1256" s="5" t="s">
        <v>1307</v>
      </c>
      <c r="D1256" s="5" t="s">
        <v>1166</v>
      </c>
      <c r="E1256" s="418">
        <v>600000</v>
      </c>
      <c r="F1256" s="419">
        <v>600000</v>
      </c>
    </row>
    <row r="1257" spans="1:6" ht="38.25">
      <c r="A1257" s="51" t="s">
        <v>1188</v>
      </c>
      <c r="B1257" s="221" t="s">
        <v>732</v>
      </c>
      <c r="C1257" s="5" t="s">
        <v>1189</v>
      </c>
      <c r="D1257" s="5" t="s">
        <v>1166</v>
      </c>
      <c r="E1257" s="418">
        <v>600000</v>
      </c>
      <c r="F1257" s="419">
        <v>600000</v>
      </c>
    </row>
    <row r="1258" spans="1:6">
      <c r="A1258" s="51" t="s">
        <v>182</v>
      </c>
      <c r="B1258" s="221" t="s">
        <v>732</v>
      </c>
      <c r="C1258" s="5" t="s">
        <v>1189</v>
      </c>
      <c r="D1258" s="5" t="s">
        <v>1132</v>
      </c>
      <c r="E1258" s="418">
        <v>600000</v>
      </c>
      <c r="F1258" s="419">
        <v>600000</v>
      </c>
    </row>
    <row r="1259" spans="1:6" ht="25.5">
      <c r="A1259" s="51" t="s">
        <v>144</v>
      </c>
      <c r="B1259" s="221" t="s">
        <v>732</v>
      </c>
      <c r="C1259" s="5" t="s">
        <v>1189</v>
      </c>
      <c r="D1259" s="5" t="s">
        <v>357</v>
      </c>
      <c r="E1259" s="418">
        <v>600000</v>
      </c>
      <c r="F1259" s="419">
        <v>600000</v>
      </c>
    </row>
    <row r="1260" spans="1:6" ht="63.75">
      <c r="A1260" s="51" t="s">
        <v>677</v>
      </c>
      <c r="B1260" s="221" t="s">
        <v>678</v>
      </c>
      <c r="C1260" s="5" t="s">
        <v>1166</v>
      </c>
      <c r="D1260" s="5" t="s">
        <v>1166</v>
      </c>
      <c r="E1260" s="418">
        <v>58687</v>
      </c>
      <c r="F1260" s="419">
        <v>58687</v>
      </c>
    </row>
    <row r="1261" spans="1:6" ht="38.25">
      <c r="A1261" s="51" t="s">
        <v>1306</v>
      </c>
      <c r="B1261" s="221" t="s">
        <v>678</v>
      </c>
      <c r="C1261" s="5" t="s">
        <v>1307</v>
      </c>
      <c r="D1261" s="5" t="s">
        <v>1166</v>
      </c>
      <c r="E1261" s="418">
        <v>58687</v>
      </c>
      <c r="F1261" s="419">
        <v>58687</v>
      </c>
    </row>
    <row r="1262" spans="1:6" ht="38.25">
      <c r="A1262" s="51" t="s">
        <v>1188</v>
      </c>
      <c r="B1262" s="221" t="s">
        <v>678</v>
      </c>
      <c r="C1262" s="5" t="s">
        <v>1189</v>
      </c>
      <c r="D1262" s="5" t="s">
        <v>1166</v>
      </c>
      <c r="E1262" s="418">
        <v>58687</v>
      </c>
      <c r="F1262" s="419">
        <v>58687</v>
      </c>
    </row>
    <row r="1263" spans="1:6" ht="25.5">
      <c r="A1263" s="51" t="s">
        <v>237</v>
      </c>
      <c r="B1263" s="221" t="s">
        <v>678</v>
      </c>
      <c r="C1263" s="5" t="s">
        <v>1189</v>
      </c>
      <c r="D1263" s="5" t="s">
        <v>1133</v>
      </c>
      <c r="E1263" s="418">
        <v>58687</v>
      </c>
      <c r="F1263" s="419">
        <v>58687</v>
      </c>
    </row>
    <row r="1264" spans="1:6">
      <c r="A1264" s="51" t="s">
        <v>145</v>
      </c>
      <c r="B1264" s="221" t="s">
        <v>678</v>
      </c>
      <c r="C1264" s="5" t="s">
        <v>1189</v>
      </c>
      <c r="D1264" s="5" t="s">
        <v>361</v>
      </c>
      <c r="E1264" s="418">
        <v>58687</v>
      </c>
      <c r="F1264" s="419">
        <v>58687</v>
      </c>
    </row>
    <row r="1265" spans="1:6">
      <c r="A1265" s="51" t="s">
        <v>1691</v>
      </c>
      <c r="B1265" s="5"/>
      <c r="C1265" s="5"/>
      <c r="D1265" s="383"/>
      <c r="E1265" s="140">
        <v>39000000</v>
      </c>
      <c r="F1265" s="429">
        <v>76500000</v>
      </c>
    </row>
  </sheetData>
  <autoFilter ref="A6:F1150">
    <filterColumn colId="2"/>
  </autoFilter>
  <mergeCells count="7">
    <mergeCell ref="A1:F1"/>
    <mergeCell ref="A2:F2"/>
    <mergeCell ref="A3:F3"/>
    <mergeCell ref="A5:A6"/>
    <mergeCell ref="B5:D5"/>
    <mergeCell ref="E5:E6"/>
    <mergeCell ref="F5:F6"/>
  </mergeCells>
  <pageMargins left="0.70866141732283472" right="0.24" top="0.55118110236220474" bottom="0.32"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sheetPr codeName="Лист19"/>
  <dimension ref="A1:M10"/>
  <sheetViews>
    <sheetView topLeftCell="A2" workbookViewId="0">
      <selection activeCell="F4" sqref="F4"/>
    </sheetView>
  </sheetViews>
  <sheetFormatPr defaultRowHeight="14.25"/>
  <cols>
    <col min="1" max="1" width="4.140625" style="26" customWidth="1"/>
    <col min="2" max="2" width="47.42578125" style="30" customWidth="1"/>
    <col min="3" max="3" width="16.28515625" style="30" hidden="1" customWidth="1"/>
    <col min="4" max="6" width="13.42578125" style="31" customWidth="1"/>
    <col min="7" max="7" width="13.42578125" style="31" hidden="1" customWidth="1"/>
    <col min="8" max="8" width="16" style="31" hidden="1" customWidth="1"/>
    <col min="9" max="9" width="14.5703125" style="26" hidden="1" customWidth="1"/>
    <col min="10" max="10" width="13" style="26" hidden="1" customWidth="1"/>
    <col min="11" max="11" width="14" style="26" hidden="1" customWidth="1"/>
    <col min="12" max="12" width="12.42578125" style="26" hidden="1" customWidth="1"/>
    <col min="13" max="13" width="12.5703125" style="26" hidden="1" customWidth="1"/>
    <col min="14" max="14" width="0" style="26" hidden="1" customWidth="1"/>
    <col min="15" max="16384" width="9.140625" style="26"/>
  </cols>
  <sheetData>
    <row r="1" spans="1:13" ht="48" hidden="1" customHeight="1">
      <c r="A1" s="468" t="str">
        <f>"Приложение №"&amp;Н2публ&amp;"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c r="F1" s="468"/>
    </row>
    <row r="2" spans="1:13" s="82" customFormat="1" ht="47.25" customHeight="1">
      <c r="A2" s="468" t="str">
        <f>"Приложение "&amp;Н1Публ&amp;" к решению
Богучанского районного Совета депутатов
от "&amp;Р1дата&amp;" года №"&amp;Р1номер</f>
        <v>Приложение 9 к решению
Богучанского районного Совета депутатов
от  года №</v>
      </c>
      <c r="B2" s="468"/>
      <c r="C2" s="468"/>
      <c r="D2" s="468"/>
      <c r="E2" s="468"/>
      <c r="F2" s="468"/>
      <c r="G2" s="89"/>
      <c r="H2" s="89"/>
    </row>
    <row r="3" spans="1:13" s="21" customFormat="1" ht="67.5" customHeight="1">
      <c r="A3" s="467" t="str">
        <f>"Перечень публичных нормативных обязательств Богучанского районна на "&amp;год&amp;" год и плановый период "&amp;ПлПер&amp;" годов"</f>
        <v>Перечень публичных нормативных обязательств Богучанского районна на 2024 год и плановый период 2025-2026 годов</v>
      </c>
      <c r="B3" s="467"/>
      <c r="C3" s="467"/>
      <c r="D3" s="467"/>
      <c r="E3" s="467"/>
      <c r="F3" s="467"/>
      <c r="G3" s="88"/>
      <c r="H3" s="88"/>
    </row>
    <row r="4" spans="1:13" s="21" customFormat="1" ht="13.5" customHeight="1">
      <c r="B4" s="20"/>
      <c r="C4" s="20"/>
      <c r="E4" s="8"/>
      <c r="F4" s="8" t="s">
        <v>69</v>
      </c>
      <c r="G4" s="8"/>
      <c r="H4" s="8"/>
    </row>
    <row r="5" spans="1:13" s="23" customFormat="1" ht="36" customHeight="1">
      <c r="A5" s="22"/>
      <c r="B5" s="22" t="s">
        <v>21</v>
      </c>
      <c r="C5" s="22" t="s">
        <v>16</v>
      </c>
      <c r="D5" s="453" t="s">
        <v>1761</v>
      </c>
      <c r="E5" s="453" t="s">
        <v>1976</v>
      </c>
      <c r="F5" s="453" t="s">
        <v>2079</v>
      </c>
      <c r="G5" s="92"/>
      <c r="H5" s="95" t="s">
        <v>257</v>
      </c>
      <c r="I5" s="93" t="s">
        <v>553</v>
      </c>
      <c r="J5" s="93" t="s">
        <v>374</v>
      </c>
      <c r="K5" s="93" t="s">
        <v>599</v>
      </c>
      <c r="L5" s="93" t="s">
        <v>554</v>
      </c>
      <c r="M5" s="93" t="s">
        <v>338</v>
      </c>
    </row>
    <row r="6" spans="1:13" s="23" customFormat="1" ht="57">
      <c r="A6" s="44">
        <v>1</v>
      </c>
      <c r="B6" s="45" t="s">
        <v>1075</v>
      </c>
      <c r="C6" s="46"/>
      <c r="D6" s="47">
        <f>SUM(D7)</f>
        <v>60000</v>
      </c>
      <c r="E6" s="47">
        <f t="shared" ref="E6:F6" si="0">SUM(E7)</f>
        <v>60000</v>
      </c>
      <c r="F6" s="47">
        <f t="shared" si="0"/>
        <v>60000</v>
      </c>
      <c r="G6" s="94">
        <v>2016</v>
      </c>
      <c r="H6" s="96">
        <f>I6+J6+L6+K6+M6-D10</f>
        <v>4651600</v>
      </c>
      <c r="I6" s="9">
        <f>SUMIF(квр13,I$5,СумВед)</f>
        <v>0</v>
      </c>
      <c r="J6" s="9">
        <f>SUMIF(квр13,J$5,СумВед)</f>
        <v>8102704</v>
      </c>
      <c r="K6" s="9">
        <f>SUMIF(квр13,K$5,СумВед)</f>
        <v>0</v>
      </c>
      <c r="L6" s="9">
        <f>SUMIF(квр13,L$5,СумВед)</f>
        <v>4651600</v>
      </c>
      <c r="M6" s="9">
        <f>SUMIF(квр13,M$5,СумВед)</f>
        <v>60000</v>
      </c>
    </row>
    <row r="7" spans="1:13" s="23" customFormat="1" ht="42.75">
      <c r="A7" s="152" t="s">
        <v>620</v>
      </c>
      <c r="B7" s="45" t="s">
        <v>12</v>
      </c>
      <c r="C7" s="46" t="s">
        <v>165</v>
      </c>
      <c r="D7" s="47">
        <v>60000</v>
      </c>
      <c r="E7" s="47">
        <v>60000</v>
      </c>
      <c r="F7" s="47">
        <v>60000</v>
      </c>
      <c r="G7" s="94">
        <v>2017</v>
      </c>
      <c r="H7" s="96">
        <f>I7+J7+L7+K7+M7-E10</f>
        <v>-8102704</v>
      </c>
      <c r="I7" s="9">
        <f>SUMIF(кврПлПер,I$5,СумВед14)</f>
        <v>0</v>
      </c>
      <c r="J7" s="9">
        <f>SUMIF(кврПлПер,J$5,СумВед14)</f>
        <v>0</v>
      </c>
      <c r="K7" s="9">
        <f>SUMIF(кврПлПер,K$5,СумВед14)</f>
        <v>0</v>
      </c>
      <c r="L7" s="9">
        <f>SUMIF(кврПлПер,L$5,СумВед14)</f>
        <v>0</v>
      </c>
      <c r="M7" s="9">
        <f>SUMIF(кврПлПер,M$5,СумВед14)</f>
        <v>60000</v>
      </c>
    </row>
    <row r="8" spans="1:13" s="23" customFormat="1" ht="171">
      <c r="A8" s="44" t="s">
        <v>13</v>
      </c>
      <c r="B8" s="120" t="s">
        <v>2001</v>
      </c>
      <c r="C8" s="48"/>
      <c r="D8" s="47">
        <f>D9</f>
        <v>8102704</v>
      </c>
      <c r="E8" s="47">
        <f>E9</f>
        <v>8102704</v>
      </c>
      <c r="F8" s="47">
        <f>F9</f>
        <v>8102704</v>
      </c>
      <c r="G8" s="94">
        <v>2018</v>
      </c>
      <c r="H8" s="96">
        <f>I8+J8+L8+K8+M8-F10</f>
        <v>-8102704</v>
      </c>
      <c r="I8" s="9">
        <f>SUMIF(кврПлПер,I$5,СумВед15)</f>
        <v>0</v>
      </c>
      <c r="J8" s="9">
        <f>SUMIF(кврПлПер,J$5,СумВед15)</f>
        <v>0</v>
      </c>
      <c r="K8" s="9">
        <f>SUMIF(кврПлПер,K$5,СумВед15)</f>
        <v>0</v>
      </c>
      <c r="L8" s="9">
        <f>SUMIF(кврПлПер,L$5,СумВед15)</f>
        <v>0</v>
      </c>
      <c r="M8" s="9">
        <f>SUMIF(кврПлПер,M$5,СумВед15)</f>
        <v>60000</v>
      </c>
    </row>
    <row r="9" spans="1:13" s="23" customFormat="1" ht="57">
      <c r="A9" s="44" t="s">
        <v>14</v>
      </c>
      <c r="B9" s="45" t="s">
        <v>15</v>
      </c>
      <c r="C9" s="46" t="s">
        <v>17</v>
      </c>
      <c r="D9" s="47">
        <v>8102704</v>
      </c>
      <c r="E9" s="47">
        <v>8102704</v>
      </c>
      <c r="F9" s="47">
        <v>8102704</v>
      </c>
      <c r="G9" s="90"/>
      <c r="H9" s="90"/>
    </row>
    <row r="10" spans="1:13" s="29" customFormat="1" ht="15">
      <c r="A10" s="49"/>
      <c r="B10" s="27" t="s">
        <v>166</v>
      </c>
      <c r="C10" s="27"/>
      <c r="D10" s="28">
        <f>SUM(D6,D8)</f>
        <v>8162704</v>
      </c>
      <c r="E10" s="28">
        <f>SUM(E6,E8)</f>
        <v>8162704</v>
      </c>
      <c r="F10" s="28">
        <f>SUM(F6,F8)</f>
        <v>8162704</v>
      </c>
      <c r="G10" s="91"/>
      <c r="H10" s="91"/>
    </row>
  </sheetData>
  <mergeCells count="3">
    <mergeCell ref="A3:F3"/>
    <mergeCell ref="A2:F2"/>
    <mergeCell ref="A1:F1"/>
  </mergeCells>
  <phoneticPr fontId="3" type="noConversion"/>
  <pageMargins left="0.78740157480314965" right="0.19685039370078741" top="0.39370078740157483" bottom="0.39370078740157483" header="0" footer="0"/>
  <pageSetup paperSize="9" fitToHeight="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sheetPr codeName="Лист14">
    <pageSetUpPr fitToPage="1"/>
  </sheetPr>
  <dimension ref="A1:M63"/>
  <sheetViews>
    <sheetView workbookViewId="0">
      <pane xSplit="1" ySplit="6" topLeftCell="B7" activePane="bottomRight" state="frozen"/>
      <selection sqref="A1:XFD1"/>
      <selection pane="topRight" sqref="A1:XFD1"/>
      <selection pane="bottomLeft" sqref="A1:XFD1"/>
      <selection pane="bottomRight" activeCell="F4" sqref="F4"/>
    </sheetView>
  </sheetViews>
  <sheetFormatPr defaultColWidth="57.28515625" defaultRowHeight="15"/>
  <cols>
    <col min="1" max="1" width="48.140625" style="18" customWidth="1"/>
    <col min="2" max="2" width="17.28515625" style="18" customWidth="1"/>
    <col min="3" max="3" width="48.42578125" style="18" customWidth="1"/>
    <col min="4" max="4" width="15.28515625" style="18" customWidth="1"/>
    <col min="5" max="5" width="22.7109375" style="18" customWidth="1"/>
    <col min="6" max="6" width="23.5703125" style="18" customWidth="1"/>
    <col min="7" max="7" width="21.140625" style="4" hidden="1" customWidth="1"/>
    <col min="8" max="8" width="17.28515625" style="18" hidden="1" customWidth="1"/>
    <col min="9" max="10" width="17.28515625" style="18" customWidth="1"/>
    <col min="11" max="11" width="16.140625" style="18" customWidth="1"/>
    <col min="12" max="12" width="16.28515625" style="18" customWidth="1"/>
    <col min="13" max="13" width="19.42578125" style="18" customWidth="1"/>
    <col min="14" max="16384" width="57.28515625" style="18"/>
  </cols>
  <sheetData>
    <row r="1" spans="1:13" ht="39" hidden="1" customHeight="1">
      <c r="A1" s="468" t="str">
        <f>"Приложение №"&amp;Н2пол&amp;"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c r="F1" s="468"/>
      <c r="G1" s="468"/>
      <c r="H1" s="468"/>
    </row>
    <row r="2" spans="1:13" ht="43.5" customHeight="1">
      <c r="A2" s="468" t="str">
        <f>"Приложение "&amp;Н1пол&amp;" к решению
Богучанского районного Совета депутатов
от "&amp;Р1дата&amp;" года №"&amp;Р1номер</f>
        <v>Приложение 10 к решению
Богучанского районного Совета депутатов
от  года №</v>
      </c>
      <c r="B2" s="468"/>
      <c r="C2" s="468"/>
      <c r="D2" s="468"/>
      <c r="E2" s="468"/>
      <c r="F2" s="468"/>
      <c r="G2" s="468"/>
      <c r="H2" s="468"/>
      <c r="I2" s="52"/>
      <c r="J2" s="52"/>
    </row>
    <row r="3" spans="1:13" s="84" customFormat="1" ht="38.25" customHeight="1">
      <c r="A3" s="510" t="str">
        <f>"Межбюджетные трансферты, перечисляемые в районный бюджет из бюджетов  поселений в "&amp;год&amp;" году и плановом периоде "&amp;ПлПер&amp;" годов"</f>
        <v>Межбюджетные трансферты, перечисляемые в районный бюджет из бюджетов  поселений в 2024 году и плановом периоде 2025-2026 годов</v>
      </c>
      <c r="B3" s="510"/>
      <c r="C3" s="510"/>
      <c r="D3" s="510"/>
      <c r="E3" s="510"/>
      <c r="F3" s="510"/>
      <c r="G3" s="510"/>
      <c r="H3" s="510"/>
      <c r="I3" s="83"/>
      <c r="J3" s="83"/>
    </row>
    <row r="4" spans="1:13">
      <c r="F4" s="8" t="s">
        <v>69</v>
      </c>
      <c r="H4" s="8" t="s">
        <v>69</v>
      </c>
    </row>
    <row r="5" spans="1:13" s="85" customFormat="1" ht="12.75" customHeight="1">
      <c r="A5" s="508" t="s">
        <v>77</v>
      </c>
      <c r="B5" s="509" t="s">
        <v>78</v>
      </c>
      <c r="C5" s="511" t="s">
        <v>2065</v>
      </c>
      <c r="D5" s="512"/>
      <c r="E5" s="512"/>
      <c r="F5" s="512"/>
      <c r="G5" s="512"/>
      <c r="H5" s="513"/>
    </row>
    <row r="6" spans="1:13" s="85" customFormat="1" ht="204.75">
      <c r="A6" s="508"/>
      <c r="B6" s="509"/>
      <c r="C6" s="441" t="s">
        <v>1966</v>
      </c>
      <c r="D6" s="119" t="s">
        <v>1067</v>
      </c>
      <c r="E6" s="119" t="s">
        <v>1325</v>
      </c>
      <c r="F6" s="118" t="s">
        <v>1186</v>
      </c>
      <c r="G6" s="442"/>
      <c r="H6" s="442" t="s">
        <v>2067</v>
      </c>
    </row>
    <row r="7" spans="1:13" s="85" customFormat="1" ht="15" customHeight="1">
      <c r="A7" s="87" t="s">
        <v>1999</v>
      </c>
      <c r="B7" s="211">
        <f>SUM(B8:B25)</f>
        <v>2827510</v>
      </c>
      <c r="C7" s="211">
        <f>SUM(C8:C25)</f>
        <v>986820</v>
      </c>
      <c r="D7" s="211">
        <f>SUM(D8:D25)</f>
        <v>785690</v>
      </c>
      <c r="E7" s="211">
        <f>SUM(E8:E25)</f>
        <v>25000</v>
      </c>
      <c r="F7" s="212">
        <f>SUM(F8:F25)</f>
        <v>1030000</v>
      </c>
      <c r="G7" s="212">
        <f t="shared" ref="G7:H7" si="0">SUM(G8:G25)</f>
        <v>0</v>
      </c>
      <c r="H7" s="212">
        <f t="shared" si="0"/>
        <v>0</v>
      </c>
      <c r="M7" s="301"/>
    </row>
    <row r="8" spans="1:13">
      <c r="A8" s="40" t="s">
        <v>57</v>
      </c>
      <c r="B8" s="213">
        <f>SUM(C8+E8+F8+D8+G8+H8)</f>
        <v>15967</v>
      </c>
      <c r="C8" s="214">
        <v>14758</v>
      </c>
      <c r="D8" s="214"/>
      <c r="E8" s="214">
        <v>1209</v>
      </c>
      <c r="F8" s="215"/>
      <c r="G8" s="437"/>
      <c r="H8" s="438"/>
      <c r="M8" s="301"/>
    </row>
    <row r="9" spans="1:13">
      <c r="A9" s="40" t="s">
        <v>79</v>
      </c>
      <c r="B9" s="213">
        <f t="shared" ref="B9:B25" si="1">SUM(C9+E9+F9+D9+G9+H9)</f>
        <v>15668</v>
      </c>
      <c r="C9" s="214">
        <v>14724</v>
      </c>
      <c r="D9" s="214"/>
      <c r="E9" s="214">
        <v>944</v>
      </c>
      <c r="F9" s="215"/>
      <c r="G9" s="437"/>
      <c r="H9" s="438"/>
      <c r="M9" s="301"/>
    </row>
    <row r="10" spans="1:13">
      <c r="A10" s="40" t="s">
        <v>163</v>
      </c>
      <c r="B10" s="213">
        <f t="shared" si="1"/>
        <v>789488</v>
      </c>
      <c r="C10" s="214">
        <v>3026</v>
      </c>
      <c r="D10" s="214">
        <v>785690</v>
      </c>
      <c r="E10" s="214">
        <v>772</v>
      </c>
      <c r="F10" s="215"/>
      <c r="G10" s="437"/>
      <c r="H10" s="438"/>
      <c r="M10" s="301"/>
    </row>
    <row r="11" spans="1:13">
      <c r="A11" s="41" t="s">
        <v>58</v>
      </c>
      <c r="B11" s="213">
        <f t="shared" si="1"/>
        <v>1341151</v>
      </c>
      <c r="C11" s="214">
        <v>307302</v>
      </c>
      <c r="D11" s="214"/>
      <c r="E11" s="214">
        <v>3849</v>
      </c>
      <c r="F11" s="215">
        <v>1030000</v>
      </c>
      <c r="G11" s="437"/>
      <c r="H11" s="438"/>
      <c r="M11" s="301"/>
    </row>
    <row r="12" spans="1:13">
      <c r="A12" s="40" t="s">
        <v>59</v>
      </c>
      <c r="B12" s="213">
        <f t="shared" si="1"/>
        <v>3028</v>
      </c>
      <c r="C12" s="214">
        <v>2176</v>
      </c>
      <c r="D12" s="214"/>
      <c r="E12" s="214">
        <v>852</v>
      </c>
      <c r="F12" s="215"/>
      <c r="G12" s="437"/>
      <c r="H12" s="438"/>
      <c r="M12" s="301"/>
    </row>
    <row r="13" spans="1:13" s="112" customFormat="1" ht="17.25" customHeight="1">
      <c r="A13" s="42" t="s">
        <v>229</v>
      </c>
      <c r="B13" s="213">
        <f t="shared" si="1"/>
        <v>62253</v>
      </c>
      <c r="C13" s="406">
        <v>60733</v>
      </c>
      <c r="D13" s="406"/>
      <c r="E13" s="406">
        <v>1520</v>
      </c>
      <c r="F13" s="407"/>
      <c r="G13" s="437"/>
      <c r="H13" s="439"/>
      <c r="M13" s="408"/>
    </row>
    <row r="14" spans="1:13" s="112" customFormat="1">
      <c r="A14" s="248" t="s">
        <v>80</v>
      </c>
      <c r="B14" s="213">
        <f t="shared" si="1"/>
        <v>35690</v>
      </c>
      <c r="C14" s="406">
        <v>34345</v>
      </c>
      <c r="D14" s="406"/>
      <c r="E14" s="406">
        <v>1345</v>
      </c>
      <c r="F14" s="407"/>
      <c r="G14" s="437"/>
      <c r="H14" s="439"/>
      <c r="M14" s="408"/>
    </row>
    <row r="15" spans="1:13" s="112" customFormat="1">
      <c r="A15" s="248" t="s">
        <v>134</v>
      </c>
      <c r="B15" s="213">
        <f t="shared" si="1"/>
        <v>42042</v>
      </c>
      <c r="C15" s="406">
        <v>40534</v>
      </c>
      <c r="D15" s="406"/>
      <c r="E15" s="406">
        <v>1508</v>
      </c>
      <c r="F15" s="407"/>
      <c r="G15" s="437"/>
      <c r="H15" s="439"/>
      <c r="M15" s="408"/>
    </row>
    <row r="16" spans="1:13" s="112" customFormat="1">
      <c r="A16" s="248" t="s">
        <v>135</v>
      </c>
      <c r="B16" s="213">
        <f t="shared" si="1"/>
        <v>16044</v>
      </c>
      <c r="C16" s="406">
        <v>15268</v>
      </c>
      <c r="D16" s="406"/>
      <c r="E16" s="406">
        <v>776</v>
      </c>
      <c r="F16" s="407"/>
      <c r="G16" s="437"/>
      <c r="H16" s="439"/>
      <c r="M16" s="408"/>
    </row>
    <row r="17" spans="1:13" s="112" customFormat="1">
      <c r="A17" s="248" t="s">
        <v>81</v>
      </c>
      <c r="B17" s="213">
        <f t="shared" si="1"/>
        <v>11676</v>
      </c>
      <c r="C17" s="406">
        <v>10711</v>
      </c>
      <c r="D17" s="406"/>
      <c r="E17" s="406">
        <v>965</v>
      </c>
      <c r="F17" s="407"/>
      <c r="G17" s="437"/>
      <c r="H17" s="439"/>
      <c r="M17" s="408"/>
    </row>
    <row r="18" spans="1:13" s="112" customFormat="1">
      <c r="A18" s="400" t="s">
        <v>83</v>
      </c>
      <c r="B18" s="213">
        <f t="shared" si="1"/>
        <v>22953</v>
      </c>
      <c r="C18" s="406">
        <v>21049</v>
      </c>
      <c r="D18" s="406"/>
      <c r="E18" s="406">
        <v>1904</v>
      </c>
      <c r="F18" s="407"/>
      <c r="G18" s="406"/>
      <c r="H18" s="406"/>
      <c r="M18" s="408"/>
    </row>
    <row r="19" spans="1:13" s="112" customFormat="1">
      <c r="A19" s="248" t="s">
        <v>164</v>
      </c>
      <c r="B19" s="213">
        <f t="shared" si="1"/>
        <v>43202</v>
      </c>
      <c r="C19" s="406">
        <v>41928</v>
      </c>
      <c r="D19" s="406"/>
      <c r="E19" s="406">
        <v>1274</v>
      </c>
      <c r="F19" s="407"/>
      <c r="G19" s="440"/>
      <c r="H19" s="406"/>
      <c r="M19" s="408"/>
    </row>
    <row r="20" spans="1:13">
      <c r="A20" s="40" t="s">
        <v>82</v>
      </c>
      <c r="B20" s="213">
        <f t="shared" si="1"/>
        <v>56510</v>
      </c>
      <c r="C20" s="214">
        <v>55156</v>
      </c>
      <c r="D20" s="214"/>
      <c r="E20" s="214">
        <v>1354</v>
      </c>
      <c r="F20" s="215"/>
      <c r="G20" s="440"/>
      <c r="H20" s="214"/>
      <c r="M20" s="301"/>
    </row>
    <row r="21" spans="1:13">
      <c r="A21" s="40" t="s">
        <v>84</v>
      </c>
      <c r="B21" s="213">
        <f t="shared" si="1"/>
        <v>217517</v>
      </c>
      <c r="C21" s="214">
        <v>214945</v>
      </c>
      <c r="D21" s="214"/>
      <c r="E21" s="214">
        <v>2572</v>
      </c>
      <c r="F21" s="215"/>
      <c r="G21" s="440"/>
      <c r="H21" s="214"/>
      <c r="I21" s="185"/>
      <c r="K21" s="185"/>
      <c r="M21" s="301"/>
    </row>
    <row r="22" spans="1:13">
      <c r="A22" s="40" t="s">
        <v>85</v>
      </c>
      <c r="B22" s="213">
        <f t="shared" si="1"/>
        <v>16752</v>
      </c>
      <c r="C22" s="214">
        <v>15948</v>
      </c>
      <c r="D22" s="214"/>
      <c r="E22" s="214">
        <v>804</v>
      </c>
      <c r="F22" s="215"/>
      <c r="G22" s="440"/>
      <c r="H22" s="214"/>
      <c r="I22" s="185"/>
      <c r="M22" s="301"/>
    </row>
    <row r="23" spans="1:13">
      <c r="A23" s="40" t="s">
        <v>137</v>
      </c>
      <c r="B23" s="213">
        <f t="shared" si="1"/>
        <v>23720</v>
      </c>
      <c r="C23" s="214">
        <v>22647</v>
      </c>
      <c r="D23" s="214"/>
      <c r="E23" s="214">
        <v>1073</v>
      </c>
      <c r="F23" s="215"/>
      <c r="G23" s="440"/>
      <c r="H23" s="214"/>
      <c r="M23" s="301"/>
    </row>
    <row r="24" spans="1:13">
      <c r="A24" s="40" t="s">
        <v>138</v>
      </c>
      <c r="B24" s="213">
        <f t="shared" si="1"/>
        <v>84369</v>
      </c>
      <c r="C24" s="214">
        <v>83108</v>
      </c>
      <c r="D24" s="214"/>
      <c r="E24" s="214">
        <v>1261</v>
      </c>
      <c r="F24" s="215"/>
      <c r="G24" s="440"/>
      <c r="H24" s="214"/>
      <c r="M24" s="301"/>
    </row>
    <row r="25" spans="1:13">
      <c r="A25" s="40" t="s">
        <v>86</v>
      </c>
      <c r="B25" s="213">
        <f t="shared" si="1"/>
        <v>29480</v>
      </c>
      <c r="C25" s="214">
        <v>28462</v>
      </c>
      <c r="D25" s="214"/>
      <c r="E25" s="214">
        <v>1018</v>
      </c>
      <c r="F25" s="215"/>
      <c r="G25" s="437"/>
      <c r="H25" s="438"/>
      <c r="M25" s="301"/>
    </row>
    <row r="26" spans="1:13" s="86" customFormat="1" ht="15.75">
      <c r="A26" s="87" t="s">
        <v>1998</v>
      </c>
      <c r="B26" s="216">
        <f t="shared" ref="B26:B39" si="2">SUM(C26+E26+F26+D26)</f>
        <v>2827510</v>
      </c>
      <c r="C26" s="211">
        <f>SUM(C27:C44)</f>
        <v>986820</v>
      </c>
      <c r="D26" s="211">
        <f>SUM(D27:D44)</f>
        <v>785690</v>
      </c>
      <c r="E26" s="211">
        <f>SUM(E27:E44)</f>
        <v>25000</v>
      </c>
      <c r="F26" s="212">
        <f>SUM(F27:F44)</f>
        <v>1030000</v>
      </c>
      <c r="G26" s="212">
        <f t="shared" ref="G26:H26" si="3">SUM(G27:G44)</f>
        <v>0</v>
      </c>
      <c r="H26" s="212">
        <f t="shared" si="3"/>
        <v>0</v>
      </c>
    </row>
    <row r="27" spans="1:13">
      <c r="A27" s="40" t="s">
        <v>57</v>
      </c>
      <c r="B27" s="213">
        <f t="shared" si="2"/>
        <v>15967</v>
      </c>
      <c r="C27" s="214">
        <v>14758</v>
      </c>
      <c r="D27" s="214"/>
      <c r="E27" s="214">
        <v>1209</v>
      </c>
      <c r="F27" s="215"/>
      <c r="G27" s="436"/>
      <c r="H27" s="438"/>
    </row>
    <row r="28" spans="1:13">
      <c r="A28" s="40" t="s">
        <v>79</v>
      </c>
      <c r="B28" s="213">
        <f t="shared" si="2"/>
        <v>15668</v>
      </c>
      <c r="C28" s="214">
        <v>14724</v>
      </c>
      <c r="D28" s="214"/>
      <c r="E28" s="214">
        <v>944</v>
      </c>
      <c r="F28" s="215"/>
      <c r="G28" s="436"/>
      <c r="H28" s="438"/>
    </row>
    <row r="29" spans="1:13">
      <c r="A29" s="40" t="s">
        <v>163</v>
      </c>
      <c r="B29" s="213">
        <f t="shared" si="2"/>
        <v>789488</v>
      </c>
      <c r="C29" s="214">
        <v>3026</v>
      </c>
      <c r="D29" s="214">
        <v>785690</v>
      </c>
      <c r="E29" s="214">
        <v>772</v>
      </c>
      <c r="F29" s="215"/>
      <c r="G29" s="436"/>
      <c r="H29" s="438"/>
    </row>
    <row r="30" spans="1:13">
      <c r="A30" s="41" t="s">
        <v>58</v>
      </c>
      <c r="B30" s="213">
        <f t="shared" si="2"/>
        <v>1341151</v>
      </c>
      <c r="C30" s="214">
        <v>307302</v>
      </c>
      <c r="D30" s="214"/>
      <c r="E30" s="214">
        <v>3849</v>
      </c>
      <c r="F30" s="215">
        <v>1030000</v>
      </c>
      <c r="G30" s="436"/>
      <c r="H30" s="438"/>
    </row>
    <row r="31" spans="1:13">
      <c r="A31" s="40" t="s">
        <v>59</v>
      </c>
      <c r="B31" s="213">
        <f t="shared" si="2"/>
        <v>3028</v>
      </c>
      <c r="C31" s="214">
        <v>2176</v>
      </c>
      <c r="D31" s="214"/>
      <c r="E31" s="214">
        <v>852</v>
      </c>
      <c r="F31" s="215"/>
      <c r="G31" s="436"/>
      <c r="H31" s="438"/>
    </row>
    <row r="32" spans="1:13" ht="15" customHeight="1">
      <c r="A32" s="42" t="s">
        <v>229</v>
      </c>
      <c r="B32" s="213">
        <f t="shared" si="2"/>
        <v>62253</v>
      </c>
      <c r="C32" s="406">
        <v>60733</v>
      </c>
      <c r="D32" s="406"/>
      <c r="E32" s="406">
        <v>1520</v>
      </c>
      <c r="F32" s="407"/>
      <c r="G32" s="436"/>
      <c r="H32" s="438"/>
    </row>
    <row r="33" spans="1:8">
      <c r="A33" s="40" t="s">
        <v>80</v>
      </c>
      <c r="B33" s="213">
        <f t="shared" si="2"/>
        <v>35690</v>
      </c>
      <c r="C33" s="406">
        <v>34345</v>
      </c>
      <c r="D33" s="406"/>
      <c r="E33" s="406">
        <v>1345</v>
      </c>
      <c r="F33" s="407"/>
      <c r="G33" s="436"/>
      <c r="H33" s="438"/>
    </row>
    <row r="34" spans="1:8">
      <c r="A34" s="40" t="s">
        <v>134</v>
      </c>
      <c r="B34" s="213">
        <f t="shared" si="2"/>
        <v>42042</v>
      </c>
      <c r="C34" s="406">
        <v>40534</v>
      </c>
      <c r="D34" s="406"/>
      <c r="E34" s="406">
        <v>1508</v>
      </c>
      <c r="F34" s="407"/>
      <c r="G34" s="436"/>
      <c r="H34" s="438"/>
    </row>
    <row r="35" spans="1:8">
      <c r="A35" s="40" t="s">
        <v>135</v>
      </c>
      <c r="B35" s="213">
        <f t="shared" si="2"/>
        <v>16044</v>
      </c>
      <c r="C35" s="406">
        <v>15268</v>
      </c>
      <c r="D35" s="406"/>
      <c r="E35" s="406">
        <v>776</v>
      </c>
      <c r="F35" s="407"/>
      <c r="G35" s="436"/>
      <c r="H35" s="438"/>
    </row>
    <row r="36" spans="1:8">
      <c r="A36" s="40" t="s">
        <v>81</v>
      </c>
      <c r="B36" s="213">
        <f t="shared" si="2"/>
        <v>11676</v>
      </c>
      <c r="C36" s="406">
        <v>10711</v>
      </c>
      <c r="D36" s="406"/>
      <c r="E36" s="406">
        <v>965</v>
      </c>
      <c r="F36" s="407"/>
      <c r="G36" s="436"/>
      <c r="H36" s="438"/>
    </row>
    <row r="37" spans="1:8">
      <c r="A37" s="41" t="s">
        <v>83</v>
      </c>
      <c r="B37" s="213">
        <f t="shared" si="2"/>
        <v>22953</v>
      </c>
      <c r="C37" s="406">
        <v>21049</v>
      </c>
      <c r="D37" s="406"/>
      <c r="E37" s="406">
        <v>1904</v>
      </c>
      <c r="F37" s="407"/>
      <c r="G37" s="436"/>
      <c r="H37" s="438"/>
    </row>
    <row r="38" spans="1:8">
      <c r="A38" s="40" t="s">
        <v>164</v>
      </c>
      <c r="B38" s="213">
        <f t="shared" si="2"/>
        <v>43202</v>
      </c>
      <c r="C38" s="406">
        <v>41928</v>
      </c>
      <c r="D38" s="406"/>
      <c r="E38" s="406">
        <v>1274</v>
      </c>
      <c r="F38" s="407"/>
      <c r="G38" s="436"/>
      <c r="H38" s="438"/>
    </row>
    <row r="39" spans="1:8">
      <c r="A39" s="40" t="s">
        <v>82</v>
      </c>
      <c r="B39" s="213">
        <f t="shared" si="2"/>
        <v>56510</v>
      </c>
      <c r="C39" s="214">
        <v>55156</v>
      </c>
      <c r="D39" s="214"/>
      <c r="E39" s="214">
        <v>1354</v>
      </c>
      <c r="F39" s="215"/>
      <c r="G39" s="436"/>
      <c r="H39" s="438"/>
    </row>
    <row r="40" spans="1:8">
      <c r="A40" s="40" t="s">
        <v>84</v>
      </c>
      <c r="B40" s="213">
        <f t="shared" ref="B40:B63" si="4">SUM(C40+E40+F40+D40)</f>
        <v>217517</v>
      </c>
      <c r="C40" s="214">
        <v>214945</v>
      </c>
      <c r="D40" s="214"/>
      <c r="E40" s="214">
        <v>2572</v>
      </c>
      <c r="F40" s="215"/>
      <c r="G40" s="436"/>
      <c r="H40" s="438"/>
    </row>
    <row r="41" spans="1:8">
      <c r="A41" s="40" t="s">
        <v>85</v>
      </c>
      <c r="B41" s="213">
        <f t="shared" si="4"/>
        <v>16752</v>
      </c>
      <c r="C41" s="214">
        <v>15948</v>
      </c>
      <c r="D41" s="214"/>
      <c r="E41" s="214">
        <v>804</v>
      </c>
      <c r="F41" s="215"/>
      <c r="G41" s="436"/>
      <c r="H41" s="438"/>
    </row>
    <row r="42" spans="1:8">
      <c r="A42" s="40" t="s">
        <v>137</v>
      </c>
      <c r="B42" s="213">
        <f t="shared" si="4"/>
        <v>23720</v>
      </c>
      <c r="C42" s="214">
        <v>22647</v>
      </c>
      <c r="D42" s="214"/>
      <c r="E42" s="214">
        <v>1073</v>
      </c>
      <c r="F42" s="215"/>
      <c r="G42" s="436"/>
      <c r="H42" s="438"/>
    </row>
    <row r="43" spans="1:8">
      <c r="A43" s="40" t="s">
        <v>138</v>
      </c>
      <c r="B43" s="213">
        <f t="shared" si="4"/>
        <v>84369</v>
      </c>
      <c r="C43" s="214">
        <v>83108</v>
      </c>
      <c r="D43" s="214"/>
      <c r="E43" s="214">
        <v>1261</v>
      </c>
      <c r="F43" s="215"/>
      <c r="G43" s="436"/>
      <c r="H43" s="438"/>
    </row>
    <row r="44" spans="1:8">
      <c r="A44" s="40" t="s">
        <v>86</v>
      </c>
      <c r="B44" s="213">
        <f t="shared" si="4"/>
        <v>29480</v>
      </c>
      <c r="C44" s="214">
        <v>28462</v>
      </c>
      <c r="D44" s="214"/>
      <c r="E44" s="214">
        <v>1018</v>
      </c>
      <c r="F44" s="215"/>
      <c r="G44" s="436"/>
      <c r="H44" s="438"/>
    </row>
    <row r="45" spans="1:8" ht="15.75">
      <c r="A45" s="87" t="s">
        <v>2087</v>
      </c>
      <c r="B45" s="216">
        <f t="shared" si="4"/>
        <v>2827510</v>
      </c>
      <c r="C45" s="211">
        <f>SUM(C46:C63)</f>
        <v>986820</v>
      </c>
      <c r="D45" s="211">
        <f>SUM(D46:D63)</f>
        <v>785690</v>
      </c>
      <c r="E45" s="211">
        <f>SUM(E46:E63)</f>
        <v>25000</v>
      </c>
      <c r="F45" s="212">
        <f>SUM(F46:F63)</f>
        <v>1030000</v>
      </c>
      <c r="G45" s="212">
        <f t="shared" ref="G45:H45" si="5">SUM(G46:G63)</f>
        <v>0</v>
      </c>
      <c r="H45" s="212">
        <f t="shared" si="5"/>
        <v>0</v>
      </c>
    </row>
    <row r="46" spans="1:8">
      <c r="A46" s="40" t="s">
        <v>57</v>
      </c>
      <c r="B46" s="213">
        <f t="shared" si="4"/>
        <v>15967</v>
      </c>
      <c r="C46" s="214">
        <v>14758</v>
      </c>
      <c r="D46" s="214"/>
      <c r="E46" s="214">
        <v>1209</v>
      </c>
      <c r="F46" s="215"/>
      <c r="G46" s="436"/>
      <c r="H46" s="438"/>
    </row>
    <row r="47" spans="1:8">
      <c r="A47" s="40" t="s">
        <v>79</v>
      </c>
      <c r="B47" s="213">
        <f t="shared" si="4"/>
        <v>15668</v>
      </c>
      <c r="C47" s="214">
        <v>14724</v>
      </c>
      <c r="D47" s="214"/>
      <c r="E47" s="214">
        <v>944</v>
      </c>
      <c r="F47" s="215"/>
      <c r="G47" s="436"/>
      <c r="H47" s="438"/>
    </row>
    <row r="48" spans="1:8">
      <c r="A48" s="40" t="s">
        <v>163</v>
      </c>
      <c r="B48" s="213">
        <f t="shared" si="4"/>
        <v>789488</v>
      </c>
      <c r="C48" s="214">
        <v>3026</v>
      </c>
      <c r="D48" s="214">
        <v>785690</v>
      </c>
      <c r="E48" s="214">
        <v>772</v>
      </c>
      <c r="F48" s="215"/>
      <c r="G48" s="436"/>
      <c r="H48" s="438"/>
    </row>
    <row r="49" spans="1:8">
      <c r="A49" s="41" t="s">
        <v>58</v>
      </c>
      <c r="B49" s="213">
        <f t="shared" si="4"/>
        <v>1341151</v>
      </c>
      <c r="C49" s="214">
        <v>307302</v>
      </c>
      <c r="D49" s="214"/>
      <c r="E49" s="214">
        <v>3849</v>
      </c>
      <c r="F49" s="215">
        <v>1030000</v>
      </c>
      <c r="G49" s="436"/>
      <c r="H49" s="438"/>
    </row>
    <row r="50" spans="1:8">
      <c r="A50" s="40" t="s">
        <v>59</v>
      </c>
      <c r="B50" s="213">
        <f t="shared" si="4"/>
        <v>3028</v>
      </c>
      <c r="C50" s="214">
        <v>2176</v>
      </c>
      <c r="D50" s="214"/>
      <c r="E50" s="214">
        <v>852</v>
      </c>
      <c r="F50" s="215"/>
      <c r="G50" s="436"/>
      <c r="H50" s="438"/>
    </row>
    <row r="51" spans="1:8" ht="15" customHeight="1">
      <c r="A51" s="42" t="s">
        <v>229</v>
      </c>
      <c r="B51" s="213">
        <f t="shared" si="4"/>
        <v>62253</v>
      </c>
      <c r="C51" s="406">
        <v>60733</v>
      </c>
      <c r="D51" s="406"/>
      <c r="E51" s="406">
        <v>1520</v>
      </c>
      <c r="F51" s="407"/>
      <c r="G51" s="436"/>
      <c r="H51" s="438"/>
    </row>
    <row r="52" spans="1:8">
      <c r="A52" s="40" t="s">
        <v>80</v>
      </c>
      <c r="B52" s="213">
        <f t="shared" si="4"/>
        <v>35690</v>
      </c>
      <c r="C52" s="406">
        <v>34345</v>
      </c>
      <c r="D52" s="406"/>
      <c r="E52" s="406">
        <v>1345</v>
      </c>
      <c r="F52" s="407"/>
      <c r="G52" s="436"/>
      <c r="H52" s="438"/>
    </row>
    <row r="53" spans="1:8">
      <c r="A53" s="40" t="s">
        <v>134</v>
      </c>
      <c r="B53" s="213">
        <f t="shared" si="4"/>
        <v>42042</v>
      </c>
      <c r="C53" s="406">
        <v>40534</v>
      </c>
      <c r="D53" s="406"/>
      <c r="E53" s="406">
        <v>1508</v>
      </c>
      <c r="F53" s="407"/>
      <c r="G53" s="436"/>
      <c r="H53" s="438"/>
    </row>
    <row r="54" spans="1:8">
      <c r="A54" s="40" t="s">
        <v>135</v>
      </c>
      <c r="B54" s="213">
        <f t="shared" si="4"/>
        <v>16044</v>
      </c>
      <c r="C54" s="406">
        <v>15268</v>
      </c>
      <c r="D54" s="406"/>
      <c r="E54" s="406">
        <v>776</v>
      </c>
      <c r="F54" s="407"/>
      <c r="G54" s="436"/>
      <c r="H54" s="438"/>
    </row>
    <row r="55" spans="1:8">
      <c r="A55" s="40" t="s">
        <v>81</v>
      </c>
      <c r="B55" s="213">
        <f t="shared" si="4"/>
        <v>11676</v>
      </c>
      <c r="C55" s="406">
        <v>10711</v>
      </c>
      <c r="D55" s="406"/>
      <c r="E55" s="406">
        <v>965</v>
      </c>
      <c r="F55" s="407"/>
      <c r="G55" s="436"/>
      <c r="H55" s="438"/>
    </row>
    <row r="56" spans="1:8">
      <c r="A56" s="41" t="s">
        <v>83</v>
      </c>
      <c r="B56" s="213">
        <f t="shared" si="4"/>
        <v>22953</v>
      </c>
      <c r="C56" s="406">
        <v>21049</v>
      </c>
      <c r="D56" s="406"/>
      <c r="E56" s="406">
        <v>1904</v>
      </c>
      <c r="F56" s="407"/>
      <c r="G56" s="436"/>
      <c r="H56" s="438"/>
    </row>
    <row r="57" spans="1:8">
      <c r="A57" s="40" t="s">
        <v>164</v>
      </c>
      <c r="B57" s="213">
        <f t="shared" si="4"/>
        <v>43202</v>
      </c>
      <c r="C57" s="406">
        <v>41928</v>
      </c>
      <c r="D57" s="406"/>
      <c r="E57" s="406">
        <v>1274</v>
      </c>
      <c r="F57" s="407"/>
      <c r="G57" s="436"/>
      <c r="H57" s="438"/>
    </row>
    <row r="58" spans="1:8">
      <c r="A58" s="40" t="s">
        <v>82</v>
      </c>
      <c r="B58" s="213">
        <f t="shared" si="4"/>
        <v>56510</v>
      </c>
      <c r="C58" s="214">
        <v>55156</v>
      </c>
      <c r="D58" s="214"/>
      <c r="E58" s="214">
        <v>1354</v>
      </c>
      <c r="F58" s="215"/>
      <c r="G58" s="436"/>
      <c r="H58" s="438"/>
    </row>
    <row r="59" spans="1:8">
      <c r="A59" s="40" t="s">
        <v>84</v>
      </c>
      <c r="B59" s="213">
        <f t="shared" si="4"/>
        <v>217517</v>
      </c>
      <c r="C59" s="214">
        <v>214945</v>
      </c>
      <c r="D59" s="214"/>
      <c r="E59" s="214">
        <v>2572</v>
      </c>
      <c r="F59" s="215"/>
      <c r="G59" s="436"/>
      <c r="H59" s="438"/>
    </row>
    <row r="60" spans="1:8">
      <c r="A60" s="40" t="s">
        <v>85</v>
      </c>
      <c r="B60" s="213">
        <f t="shared" si="4"/>
        <v>16752</v>
      </c>
      <c r="C60" s="214">
        <v>15948</v>
      </c>
      <c r="D60" s="214"/>
      <c r="E60" s="214">
        <v>804</v>
      </c>
      <c r="F60" s="215"/>
      <c r="G60" s="436"/>
      <c r="H60" s="438"/>
    </row>
    <row r="61" spans="1:8">
      <c r="A61" s="40" t="s">
        <v>137</v>
      </c>
      <c r="B61" s="213">
        <f t="shared" si="4"/>
        <v>23720</v>
      </c>
      <c r="C61" s="214">
        <v>22647</v>
      </c>
      <c r="D61" s="214"/>
      <c r="E61" s="214">
        <v>1073</v>
      </c>
      <c r="F61" s="215"/>
      <c r="G61" s="436"/>
      <c r="H61" s="438"/>
    </row>
    <row r="62" spans="1:8">
      <c r="A62" s="40" t="s">
        <v>138</v>
      </c>
      <c r="B62" s="213">
        <f t="shared" si="4"/>
        <v>84369</v>
      </c>
      <c r="C62" s="214">
        <v>83108</v>
      </c>
      <c r="D62" s="214"/>
      <c r="E62" s="214">
        <v>1261</v>
      </c>
      <c r="F62" s="215"/>
      <c r="G62" s="436"/>
      <c r="H62" s="438"/>
    </row>
    <row r="63" spans="1:8">
      <c r="A63" s="40" t="s">
        <v>86</v>
      </c>
      <c r="B63" s="213">
        <f t="shared" si="4"/>
        <v>29480</v>
      </c>
      <c r="C63" s="214">
        <v>28462</v>
      </c>
      <c r="D63" s="214"/>
      <c r="E63" s="214">
        <v>1018</v>
      </c>
      <c r="F63" s="215"/>
      <c r="G63" s="436"/>
      <c r="H63" s="438"/>
    </row>
  </sheetData>
  <mergeCells count="6">
    <mergeCell ref="A5:A6"/>
    <mergeCell ref="B5:B6"/>
    <mergeCell ref="A1:H1"/>
    <mergeCell ref="A2:H2"/>
    <mergeCell ref="A3:H3"/>
    <mergeCell ref="C5:H5"/>
  </mergeCells>
  <phoneticPr fontId="3" type="noConversion"/>
  <pageMargins left="0.23622047244094491" right="0.23622047244094491" top="0.74803149606299213" bottom="0.74803149606299213" header="0.31496062992125984" footer="0.31496062992125984"/>
  <pageSetup paperSize="9" scale="75" fitToHeight="0" orientation="landscape" r:id="rId1"/>
  <headerFooter alignWithMargins="0"/>
</worksheet>
</file>

<file path=xl/worksheets/sheet14.xml><?xml version="1.0" encoding="utf-8"?>
<worksheet xmlns="http://schemas.openxmlformats.org/spreadsheetml/2006/main" xmlns:r="http://schemas.openxmlformats.org/officeDocument/2006/relationships">
  <sheetPr codeName="Лист9"/>
  <dimension ref="A1:H63"/>
  <sheetViews>
    <sheetView topLeftCell="A2" workbookViewId="0">
      <selection activeCell="C7" sqref="C7"/>
    </sheetView>
  </sheetViews>
  <sheetFormatPr defaultRowHeight="12.75"/>
  <cols>
    <col min="1" max="1" width="47.85546875" style="3" customWidth="1"/>
    <col min="2" max="2" width="15.5703125" style="3" customWidth="1"/>
    <col min="3" max="3" width="18.28515625" style="3" customWidth="1"/>
    <col min="4" max="4" width="14.85546875" style="3" customWidth="1"/>
    <col min="5" max="5" width="16.28515625" style="3" customWidth="1"/>
    <col min="6" max="6" width="16.5703125" style="3" customWidth="1"/>
    <col min="7" max="7" width="17.42578125" style="3" customWidth="1"/>
    <col min="8" max="16384" width="9.140625" style="3"/>
  </cols>
  <sheetData>
    <row r="1" spans="1:8" ht="48.75" hidden="1" customHeight="1">
      <c r="A1" s="468" t="str">
        <f>"Приложение №"&amp;Н2ффп&amp;"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8" ht="40.5" customHeight="1">
      <c r="A2" s="468" t="str">
        <f>"Приложение "&amp;Н1ффп&amp;" к решению
Богучанского районного Совета депутатов
от "&amp;Р1дата&amp;" года №"&amp;Р1номер</f>
        <v>Приложение 11 к решению
Богучанского районного Совета депутатов
от  года №</v>
      </c>
      <c r="B2" s="468"/>
      <c r="C2" s="468"/>
      <c r="D2" s="468"/>
    </row>
    <row r="3" spans="1:8" ht="55.5" customHeight="1">
      <c r="A3" s="494" t="str">
        <f>"Дотации на  выравнивание  бюджетной обеспеченности  поселений на  "&amp;год&amp;" год и плановый период "&amp;ПлПер&amp;" годов"</f>
        <v>Дотации на  выравнивание  бюджетной обеспеченности  поселений на  2024 год и плановый период 2025-2026 годов</v>
      </c>
      <c r="B3" s="494"/>
      <c r="C3" s="494"/>
      <c r="D3" s="494"/>
    </row>
    <row r="4" spans="1:8">
      <c r="D4" s="8" t="s">
        <v>69</v>
      </c>
    </row>
    <row r="5" spans="1:8">
      <c r="A5" s="514" t="s">
        <v>21</v>
      </c>
      <c r="B5" s="516" t="s">
        <v>70</v>
      </c>
      <c r="C5" s="504" t="s">
        <v>1076</v>
      </c>
      <c r="D5" s="505"/>
    </row>
    <row r="6" spans="1:8" ht="162" customHeight="1">
      <c r="A6" s="515"/>
      <c r="B6" s="517"/>
      <c r="C6" s="238" t="s">
        <v>1713</v>
      </c>
      <c r="D6" s="32" t="s">
        <v>1077</v>
      </c>
      <c r="F6" s="3">
        <v>1110076010</v>
      </c>
      <c r="G6" s="3">
        <v>1110080130</v>
      </c>
    </row>
    <row r="7" spans="1:8" ht="15">
      <c r="A7" s="97" t="s">
        <v>1762</v>
      </c>
      <c r="B7" s="217">
        <f>SUM(B8:B25)</f>
        <v>130887200</v>
      </c>
      <c r="C7" s="217">
        <f>SUM(C8:C25)</f>
        <v>76257600</v>
      </c>
      <c r="D7" s="217">
        <f>SUM(D8:D25)</f>
        <v>54629600</v>
      </c>
      <c r="E7" s="98" t="s">
        <v>257</v>
      </c>
      <c r="F7" s="99">
        <f ca="1">SUMIF(РзПз,"????"&amp;F$6,СумВед)-C7</f>
        <v>0</v>
      </c>
      <c r="G7" s="99">
        <f ca="1">SUMIF(РзПз,"????"&amp;G$6,СумВед)-D7</f>
        <v>0</v>
      </c>
      <c r="H7" s="3">
        <v>2016</v>
      </c>
    </row>
    <row r="8" spans="1:8" ht="14.25">
      <c r="A8" s="225" t="s">
        <v>621</v>
      </c>
      <c r="B8" s="226">
        <f t="shared" ref="B8:B25" si="0">C8+D8</f>
        <v>3143200</v>
      </c>
      <c r="C8" s="220">
        <v>2226300</v>
      </c>
      <c r="D8" s="220">
        <v>916900</v>
      </c>
      <c r="F8" s="99">
        <f ca="1">SUMIF(РзПзПлПер,"????"&amp;F$6,СумВед14)-C26</f>
        <v>0</v>
      </c>
      <c r="G8" s="99">
        <f ca="1">SUMIF(РзПзПлПер,"????"&amp;G$6,СумВед14)-D26</f>
        <v>0</v>
      </c>
      <c r="H8" s="3">
        <v>2017</v>
      </c>
    </row>
    <row r="9" spans="1:8" ht="14.25">
      <c r="A9" s="225" t="s">
        <v>79</v>
      </c>
      <c r="B9" s="226">
        <f t="shared" si="0"/>
        <v>4816900</v>
      </c>
      <c r="C9" s="220">
        <v>698000</v>
      </c>
      <c r="D9" s="220">
        <v>4118900</v>
      </c>
      <c r="F9" s="99">
        <f ca="1">SUMIF(РзПзПлПер,"????"&amp;F$6,СумВед15)-C45</f>
        <v>0</v>
      </c>
      <c r="G9" s="99">
        <f ca="1">SUMIF(РзПзПлПер,"????"&amp;G$6,СумВед15)-D45</f>
        <v>0</v>
      </c>
      <c r="H9" s="3">
        <v>2018</v>
      </c>
    </row>
    <row r="10" spans="1:8" ht="14.25">
      <c r="A10" s="227" t="s">
        <v>163</v>
      </c>
      <c r="B10" s="226">
        <f t="shared" si="0"/>
        <v>8029000</v>
      </c>
      <c r="C10" s="220">
        <v>98700</v>
      </c>
      <c r="D10" s="220">
        <v>7930300</v>
      </c>
    </row>
    <row r="11" spans="1:8" ht="14.25">
      <c r="A11" s="222" t="s">
        <v>58</v>
      </c>
      <c r="B11" s="223">
        <f t="shared" si="0"/>
        <v>17744700</v>
      </c>
      <c r="C11" s="224">
        <v>17744700</v>
      </c>
      <c r="D11" s="224">
        <v>0</v>
      </c>
      <c r="F11" s="37"/>
      <c r="G11" s="37"/>
    </row>
    <row r="12" spans="1:8" ht="14.25">
      <c r="A12" s="10" t="s">
        <v>59</v>
      </c>
      <c r="B12" s="218">
        <f t="shared" si="0"/>
        <v>3697200</v>
      </c>
      <c r="C12" s="219">
        <v>1401400</v>
      </c>
      <c r="D12" s="219">
        <v>2295800</v>
      </c>
    </row>
    <row r="13" spans="1:8" ht="14.25" customHeight="1">
      <c r="A13" s="12" t="s">
        <v>229</v>
      </c>
      <c r="B13" s="218">
        <f t="shared" si="0"/>
        <v>9783500</v>
      </c>
      <c r="C13" s="219">
        <v>5740800</v>
      </c>
      <c r="D13" s="219">
        <v>4042700</v>
      </c>
    </row>
    <row r="14" spans="1:8" ht="14.25">
      <c r="A14" s="10" t="s">
        <v>80</v>
      </c>
      <c r="B14" s="218">
        <f t="shared" si="0"/>
        <v>4718600</v>
      </c>
      <c r="C14" s="219">
        <v>2400100</v>
      </c>
      <c r="D14" s="219">
        <v>2318500</v>
      </c>
    </row>
    <row r="15" spans="1:8" ht="14.25">
      <c r="A15" s="10" t="s">
        <v>134</v>
      </c>
      <c r="B15" s="218">
        <f t="shared" si="0"/>
        <v>6291600</v>
      </c>
      <c r="C15" s="219">
        <v>3724800</v>
      </c>
      <c r="D15" s="219">
        <v>2566800</v>
      </c>
    </row>
    <row r="16" spans="1:8" ht="14.25">
      <c r="A16" s="10" t="s">
        <v>135</v>
      </c>
      <c r="B16" s="218">
        <f t="shared" si="0"/>
        <v>6272500</v>
      </c>
      <c r="C16" s="219">
        <v>274200</v>
      </c>
      <c r="D16" s="219">
        <v>5998300</v>
      </c>
    </row>
    <row r="17" spans="1:7" ht="14.25">
      <c r="A17" s="10" t="s">
        <v>81</v>
      </c>
      <c r="B17" s="218">
        <f t="shared" si="0"/>
        <v>3704300</v>
      </c>
      <c r="C17" s="219">
        <v>1323600</v>
      </c>
      <c r="D17" s="219">
        <v>2380700</v>
      </c>
    </row>
    <row r="18" spans="1:7" ht="14.25">
      <c r="A18" s="10" t="s">
        <v>83</v>
      </c>
      <c r="B18" s="218">
        <f t="shared" si="0"/>
        <v>8265100</v>
      </c>
      <c r="C18" s="219">
        <v>7732800</v>
      </c>
      <c r="D18" s="219">
        <v>532300</v>
      </c>
    </row>
    <row r="19" spans="1:7" ht="13.5" customHeight="1">
      <c r="A19" s="10" t="s">
        <v>164</v>
      </c>
      <c r="B19" s="218">
        <f t="shared" si="0"/>
        <v>12008900</v>
      </c>
      <c r="C19" s="219">
        <v>3527300</v>
      </c>
      <c r="D19" s="219">
        <v>8481600</v>
      </c>
    </row>
    <row r="20" spans="1:7" ht="14.25">
      <c r="A20" s="10" t="s">
        <v>82</v>
      </c>
      <c r="B20" s="218">
        <f t="shared" si="0"/>
        <v>5833300</v>
      </c>
      <c r="C20" s="219">
        <v>5833300</v>
      </c>
      <c r="D20" s="219">
        <v>0</v>
      </c>
    </row>
    <row r="21" spans="1:7" ht="14.25">
      <c r="A21" s="10" t="s">
        <v>84</v>
      </c>
      <c r="B21" s="218">
        <f t="shared" si="0"/>
        <v>12166800</v>
      </c>
      <c r="C21" s="219">
        <v>12166800</v>
      </c>
      <c r="D21" s="219">
        <v>0</v>
      </c>
    </row>
    <row r="22" spans="1:7" ht="14.25">
      <c r="A22" s="10" t="s">
        <v>85</v>
      </c>
      <c r="B22" s="218">
        <f t="shared" si="0"/>
        <v>8489300</v>
      </c>
      <c r="C22" s="219">
        <v>796800</v>
      </c>
      <c r="D22" s="219">
        <v>7692500</v>
      </c>
    </row>
    <row r="23" spans="1:7" ht="14.25">
      <c r="A23" s="10" t="s">
        <v>137</v>
      </c>
      <c r="B23" s="218">
        <f t="shared" si="0"/>
        <v>4186800</v>
      </c>
      <c r="C23" s="219">
        <v>2766100</v>
      </c>
      <c r="D23" s="219">
        <v>1420700</v>
      </c>
    </row>
    <row r="24" spans="1:7" ht="14.25">
      <c r="A24" s="10" t="s">
        <v>138</v>
      </c>
      <c r="B24" s="218">
        <f t="shared" si="0"/>
        <v>7856400</v>
      </c>
      <c r="C24" s="219">
        <v>6411600</v>
      </c>
      <c r="D24" s="219">
        <v>1444800</v>
      </c>
    </row>
    <row r="25" spans="1:7" ht="14.25">
      <c r="A25" s="10" t="s">
        <v>86</v>
      </c>
      <c r="B25" s="218">
        <f t="shared" si="0"/>
        <v>3879100</v>
      </c>
      <c r="C25" s="219">
        <v>1390300</v>
      </c>
      <c r="D25" s="219">
        <v>2488800</v>
      </c>
    </row>
    <row r="26" spans="1:7" ht="15">
      <c r="A26" s="97" t="s">
        <v>2000</v>
      </c>
      <c r="B26" s="217">
        <f>SUM(B27:B44)</f>
        <v>104709600</v>
      </c>
      <c r="C26" s="246">
        <f>SUM(C27:C44)</f>
        <v>61006100</v>
      </c>
      <c r="D26" s="246">
        <f>SUM(D27:D44)</f>
        <v>43703500</v>
      </c>
      <c r="G26" s="252"/>
    </row>
    <row r="27" spans="1:7" ht="14.25">
      <c r="A27" s="10" t="s">
        <v>57</v>
      </c>
      <c r="B27" s="218">
        <f t="shared" ref="B27:B44" si="1">C27+D27</f>
        <v>2514500</v>
      </c>
      <c r="C27" s="219">
        <v>1781000</v>
      </c>
      <c r="D27" s="219">
        <v>733500</v>
      </c>
    </row>
    <row r="28" spans="1:7" ht="14.25">
      <c r="A28" s="43" t="s">
        <v>79</v>
      </c>
      <c r="B28" s="218">
        <f t="shared" si="1"/>
        <v>3853500</v>
      </c>
      <c r="C28" s="219">
        <v>558400</v>
      </c>
      <c r="D28" s="219">
        <v>3295100</v>
      </c>
    </row>
    <row r="29" spans="1:7" ht="14.25">
      <c r="A29" s="10" t="s">
        <v>163</v>
      </c>
      <c r="B29" s="218">
        <f t="shared" si="1"/>
        <v>6423200</v>
      </c>
      <c r="C29" s="219">
        <v>79000</v>
      </c>
      <c r="D29" s="219">
        <v>6344200</v>
      </c>
    </row>
    <row r="30" spans="1:7" ht="14.25">
      <c r="A30" s="10" t="s">
        <v>58</v>
      </c>
      <c r="B30" s="218">
        <f t="shared" si="1"/>
        <v>14195800</v>
      </c>
      <c r="C30" s="219">
        <v>14195800</v>
      </c>
      <c r="D30" s="219"/>
    </row>
    <row r="31" spans="1:7" ht="14.25">
      <c r="A31" s="10" t="s">
        <v>59</v>
      </c>
      <c r="B31" s="218">
        <f t="shared" si="1"/>
        <v>2957700</v>
      </c>
      <c r="C31" s="219">
        <v>1121100</v>
      </c>
      <c r="D31" s="219">
        <v>1836600</v>
      </c>
    </row>
    <row r="32" spans="1:7" ht="14.25" customHeight="1">
      <c r="A32" s="12" t="s">
        <v>229</v>
      </c>
      <c r="B32" s="218">
        <f t="shared" si="1"/>
        <v>7826800</v>
      </c>
      <c r="C32" s="219">
        <v>4592600</v>
      </c>
      <c r="D32" s="219">
        <v>3234200</v>
      </c>
    </row>
    <row r="33" spans="1:7" ht="14.25">
      <c r="A33" s="10" t="s">
        <v>80</v>
      </c>
      <c r="B33" s="218">
        <f t="shared" si="1"/>
        <v>3774900</v>
      </c>
      <c r="C33" s="219">
        <v>1920100</v>
      </c>
      <c r="D33" s="219">
        <v>1854800</v>
      </c>
    </row>
    <row r="34" spans="1:7" ht="14.25">
      <c r="A34" s="10" t="s">
        <v>134</v>
      </c>
      <c r="B34" s="218">
        <f t="shared" si="1"/>
        <v>5033300</v>
      </c>
      <c r="C34" s="219">
        <v>2979900</v>
      </c>
      <c r="D34" s="219">
        <v>2053400</v>
      </c>
    </row>
    <row r="35" spans="1:7" ht="14.25">
      <c r="A35" s="10" t="s">
        <v>135</v>
      </c>
      <c r="B35" s="218">
        <f t="shared" si="1"/>
        <v>5018000</v>
      </c>
      <c r="C35" s="219">
        <v>219400</v>
      </c>
      <c r="D35" s="219">
        <v>4798600</v>
      </c>
    </row>
    <row r="36" spans="1:7" ht="14.25">
      <c r="A36" s="10" t="s">
        <v>81</v>
      </c>
      <c r="B36" s="218">
        <f t="shared" si="1"/>
        <v>2963500</v>
      </c>
      <c r="C36" s="219">
        <v>1058900</v>
      </c>
      <c r="D36" s="219">
        <v>1904600</v>
      </c>
    </row>
    <row r="37" spans="1:7" ht="14.25">
      <c r="A37" s="10" t="s">
        <v>83</v>
      </c>
      <c r="B37" s="218">
        <f t="shared" si="1"/>
        <v>6612000</v>
      </c>
      <c r="C37" s="219">
        <v>6186200</v>
      </c>
      <c r="D37" s="219">
        <v>425800</v>
      </c>
    </row>
    <row r="38" spans="1:7" ht="13.5" customHeight="1">
      <c r="A38" s="10" t="s">
        <v>164</v>
      </c>
      <c r="B38" s="218">
        <f t="shared" si="1"/>
        <v>9607100</v>
      </c>
      <c r="C38" s="219">
        <v>2821800</v>
      </c>
      <c r="D38" s="219">
        <v>6785300</v>
      </c>
      <c r="G38" s="252"/>
    </row>
    <row r="39" spans="1:7" ht="14.25">
      <c r="A39" s="10" t="s">
        <v>82</v>
      </c>
      <c r="B39" s="218">
        <f t="shared" si="1"/>
        <v>4666700</v>
      </c>
      <c r="C39" s="219">
        <v>4666700</v>
      </c>
      <c r="D39" s="219">
        <v>0</v>
      </c>
    </row>
    <row r="40" spans="1:7" ht="14.25">
      <c r="A40" s="10" t="s">
        <v>84</v>
      </c>
      <c r="B40" s="218">
        <f t="shared" si="1"/>
        <v>9733400</v>
      </c>
      <c r="C40" s="219">
        <v>9733400</v>
      </c>
      <c r="D40" s="219"/>
    </row>
    <row r="41" spans="1:7" ht="14.25">
      <c r="A41" s="10" t="s">
        <v>85</v>
      </c>
      <c r="B41" s="218">
        <f t="shared" si="1"/>
        <v>6791400</v>
      </c>
      <c r="C41" s="219">
        <v>637400</v>
      </c>
      <c r="D41" s="219">
        <v>6154000</v>
      </c>
    </row>
    <row r="42" spans="1:7" ht="14.25">
      <c r="A42" s="10" t="s">
        <v>137</v>
      </c>
      <c r="B42" s="218">
        <f t="shared" si="1"/>
        <v>3349500</v>
      </c>
      <c r="C42" s="219">
        <v>2212900</v>
      </c>
      <c r="D42" s="219">
        <v>1136600</v>
      </c>
    </row>
    <row r="43" spans="1:7" ht="14.25">
      <c r="A43" s="10" t="s">
        <v>138</v>
      </c>
      <c r="B43" s="218">
        <f t="shared" si="1"/>
        <v>6285100</v>
      </c>
      <c r="C43" s="219">
        <v>5129300</v>
      </c>
      <c r="D43" s="219">
        <v>1155800</v>
      </c>
    </row>
    <row r="44" spans="1:7" ht="14.25">
      <c r="A44" s="10" t="s">
        <v>86</v>
      </c>
      <c r="B44" s="218">
        <f t="shared" si="1"/>
        <v>3103200</v>
      </c>
      <c r="C44" s="219">
        <v>1112200</v>
      </c>
      <c r="D44" s="219">
        <v>1991000</v>
      </c>
    </row>
    <row r="45" spans="1:7" ht="15">
      <c r="A45" s="97" t="s">
        <v>2088</v>
      </c>
      <c r="B45" s="217">
        <f>SUM(B46:B63)</f>
        <v>104709600</v>
      </c>
      <c r="C45" s="246">
        <f>SUM(C46:C63)</f>
        <v>61006100</v>
      </c>
      <c r="D45" s="246">
        <f>SUM(D46:D63)</f>
        <v>43703500</v>
      </c>
    </row>
    <row r="46" spans="1:7" ht="14.25">
      <c r="A46" s="10" t="s">
        <v>57</v>
      </c>
      <c r="B46" s="218">
        <f t="shared" ref="B46:B63" si="2">C46+D46</f>
        <v>2514500</v>
      </c>
      <c r="C46" s="219">
        <v>1781000</v>
      </c>
      <c r="D46" s="219">
        <v>733500</v>
      </c>
    </row>
    <row r="47" spans="1:7" ht="14.25">
      <c r="A47" s="43" t="s">
        <v>79</v>
      </c>
      <c r="B47" s="218">
        <f t="shared" si="2"/>
        <v>3853500</v>
      </c>
      <c r="C47" s="219">
        <v>558400</v>
      </c>
      <c r="D47" s="219">
        <v>3295100</v>
      </c>
    </row>
    <row r="48" spans="1:7" ht="14.25">
      <c r="A48" s="10" t="s">
        <v>163</v>
      </c>
      <c r="B48" s="218">
        <f t="shared" si="2"/>
        <v>6423200</v>
      </c>
      <c r="C48" s="219">
        <v>79000</v>
      </c>
      <c r="D48" s="219">
        <v>6344200</v>
      </c>
    </row>
    <row r="49" spans="1:4" ht="14.25">
      <c r="A49" s="10" t="s">
        <v>58</v>
      </c>
      <c r="B49" s="218">
        <f t="shared" si="2"/>
        <v>14195800</v>
      </c>
      <c r="C49" s="219">
        <v>14195800</v>
      </c>
      <c r="D49" s="219"/>
    </row>
    <row r="50" spans="1:4" ht="14.25">
      <c r="A50" s="10" t="s">
        <v>59</v>
      </c>
      <c r="B50" s="218">
        <f t="shared" si="2"/>
        <v>2957700</v>
      </c>
      <c r="C50" s="219">
        <v>1121100</v>
      </c>
      <c r="D50" s="219">
        <v>1836600</v>
      </c>
    </row>
    <row r="51" spans="1:4" ht="13.5" customHeight="1">
      <c r="A51" s="12" t="s">
        <v>229</v>
      </c>
      <c r="B51" s="218">
        <f t="shared" si="2"/>
        <v>7826800</v>
      </c>
      <c r="C51" s="219">
        <v>4592600</v>
      </c>
      <c r="D51" s="219">
        <v>3234200</v>
      </c>
    </row>
    <row r="52" spans="1:4" ht="14.25">
      <c r="A52" s="10" t="s">
        <v>80</v>
      </c>
      <c r="B52" s="218">
        <f t="shared" si="2"/>
        <v>3774900</v>
      </c>
      <c r="C52" s="219">
        <v>1920100</v>
      </c>
      <c r="D52" s="219">
        <v>1854800</v>
      </c>
    </row>
    <row r="53" spans="1:4" ht="14.25">
      <c r="A53" s="10" t="s">
        <v>134</v>
      </c>
      <c r="B53" s="218">
        <f t="shared" si="2"/>
        <v>5033300</v>
      </c>
      <c r="C53" s="219">
        <v>2979900</v>
      </c>
      <c r="D53" s="219">
        <v>2053400</v>
      </c>
    </row>
    <row r="54" spans="1:4" ht="14.25">
      <c r="A54" s="10" t="s">
        <v>135</v>
      </c>
      <c r="B54" s="218">
        <f t="shared" si="2"/>
        <v>5018000</v>
      </c>
      <c r="C54" s="219">
        <v>219400</v>
      </c>
      <c r="D54" s="219">
        <v>4798600</v>
      </c>
    </row>
    <row r="55" spans="1:4" ht="14.25">
      <c r="A55" s="10" t="s">
        <v>81</v>
      </c>
      <c r="B55" s="218">
        <f t="shared" si="2"/>
        <v>2963500</v>
      </c>
      <c r="C55" s="219">
        <v>1058900</v>
      </c>
      <c r="D55" s="219">
        <v>1904600</v>
      </c>
    </row>
    <row r="56" spans="1:4" ht="14.25">
      <c r="A56" s="10" t="s">
        <v>83</v>
      </c>
      <c r="B56" s="218">
        <f t="shared" si="2"/>
        <v>6612000</v>
      </c>
      <c r="C56" s="219">
        <v>6186200</v>
      </c>
      <c r="D56" s="219">
        <v>425800</v>
      </c>
    </row>
    <row r="57" spans="1:4" ht="15" customHeight="1">
      <c r="A57" s="10" t="s">
        <v>164</v>
      </c>
      <c r="B57" s="218">
        <f t="shared" si="2"/>
        <v>9607100</v>
      </c>
      <c r="C57" s="219">
        <v>2821800</v>
      </c>
      <c r="D57" s="219">
        <v>6785300</v>
      </c>
    </row>
    <row r="58" spans="1:4" ht="14.25">
      <c r="A58" s="10" t="s">
        <v>82</v>
      </c>
      <c r="B58" s="218">
        <f t="shared" si="2"/>
        <v>4666700</v>
      </c>
      <c r="C58" s="219">
        <v>4666700</v>
      </c>
      <c r="D58" s="219">
        <v>0</v>
      </c>
    </row>
    <row r="59" spans="1:4" ht="14.25">
      <c r="A59" s="10" t="s">
        <v>84</v>
      </c>
      <c r="B59" s="218">
        <f t="shared" si="2"/>
        <v>9733400</v>
      </c>
      <c r="C59" s="219">
        <v>9733400</v>
      </c>
      <c r="D59" s="219"/>
    </row>
    <row r="60" spans="1:4" ht="14.25">
      <c r="A60" s="10" t="s">
        <v>85</v>
      </c>
      <c r="B60" s="218">
        <f t="shared" si="2"/>
        <v>6791400</v>
      </c>
      <c r="C60" s="219">
        <v>637400</v>
      </c>
      <c r="D60" s="219">
        <v>6154000</v>
      </c>
    </row>
    <row r="61" spans="1:4" ht="14.25">
      <c r="A61" s="10" t="s">
        <v>137</v>
      </c>
      <c r="B61" s="218">
        <f t="shared" si="2"/>
        <v>3349500</v>
      </c>
      <c r="C61" s="219">
        <v>2212900</v>
      </c>
      <c r="D61" s="219">
        <v>1136600</v>
      </c>
    </row>
    <row r="62" spans="1:4" ht="14.25">
      <c r="A62" s="10" t="s">
        <v>138</v>
      </c>
      <c r="B62" s="218">
        <f t="shared" si="2"/>
        <v>6285100</v>
      </c>
      <c r="C62" s="219">
        <v>5129300</v>
      </c>
      <c r="D62" s="219">
        <v>1155800</v>
      </c>
    </row>
    <row r="63" spans="1:4" ht="14.25">
      <c r="A63" s="10" t="s">
        <v>86</v>
      </c>
      <c r="B63" s="218">
        <f t="shared" si="2"/>
        <v>3103200</v>
      </c>
      <c r="C63" s="219">
        <v>1112200</v>
      </c>
      <c r="D63" s="219">
        <v>1991000</v>
      </c>
    </row>
  </sheetData>
  <mergeCells count="6">
    <mergeCell ref="A3:D3"/>
    <mergeCell ref="A2:D2"/>
    <mergeCell ref="A1:D1"/>
    <mergeCell ref="A5:A6"/>
    <mergeCell ref="B5:B6"/>
    <mergeCell ref="C5:D5"/>
  </mergeCells>
  <phoneticPr fontId="3" type="noConversion"/>
  <pageMargins left="0.59055118110236227" right="0.23622047244094491" top="0.59055118110236227" bottom="0.59055118110236227" header="0.31496062992125984" footer="0.31496062992125984"/>
  <pageSetup paperSize="9" fitToHeight="0"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Лист12"/>
  <dimension ref="A1:G24"/>
  <sheetViews>
    <sheetView topLeftCell="A2" workbookViewId="0">
      <selection activeCell="E4" sqref="E4"/>
    </sheetView>
  </sheetViews>
  <sheetFormatPr defaultRowHeight="54.75" customHeight="1"/>
  <cols>
    <col min="1" max="1" width="51.140625" style="3" customWidth="1"/>
    <col min="2" max="2" width="8.42578125" style="3" hidden="1" customWidth="1"/>
    <col min="3" max="3" width="13" style="3" customWidth="1"/>
    <col min="4" max="5" width="11.85546875" style="3" customWidth="1"/>
    <col min="6" max="6" width="15" style="19" customWidth="1"/>
    <col min="7" max="16384" width="9.140625" style="3"/>
  </cols>
  <sheetData>
    <row r="1" spans="1:7" ht="52.5" hidden="1" customHeight="1">
      <c r="A1" s="468" t="str">
        <f>"Приложение №"&amp;Н2ком&amp;"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row>
    <row r="2" spans="1:7" ht="54.75" customHeight="1">
      <c r="A2" s="468" t="str">
        <f>"Приложение "&amp;Н1ком&amp;" к решению
Богучанского районного Совета депутатов
от "&amp;Р1дата&amp;" года №"&amp;Р1номер</f>
        <v>Приложение 12 к решению
Богучанского районного Совета депутатов
от  года №</v>
      </c>
      <c r="B2" s="468"/>
      <c r="C2" s="468"/>
      <c r="D2" s="468"/>
      <c r="E2" s="468"/>
    </row>
    <row r="3" spans="1:7" ht="82.5" customHeight="1">
      <c r="A3" s="467" t="s">
        <v>2089</v>
      </c>
      <c r="B3" s="467"/>
      <c r="C3" s="467"/>
      <c r="D3" s="467"/>
      <c r="E3" s="467"/>
    </row>
    <row r="4" spans="1:7" ht="30" customHeight="1">
      <c r="D4" s="8"/>
      <c r="E4" s="8" t="s">
        <v>69</v>
      </c>
    </row>
    <row r="5" spans="1:7" ht="12.75">
      <c r="A5" s="32" t="s">
        <v>21</v>
      </c>
      <c r="B5" s="102" t="s">
        <v>38</v>
      </c>
      <c r="C5" s="32" t="s">
        <v>1761</v>
      </c>
      <c r="D5" s="32" t="s">
        <v>1976</v>
      </c>
      <c r="E5" s="32" t="s">
        <v>2079</v>
      </c>
      <c r="F5" s="33">
        <v>1110075140</v>
      </c>
      <c r="G5" s="3" t="s">
        <v>257</v>
      </c>
    </row>
    <row r="6" spans="1:7" ht="15">
      <c r="A6" s="518" t="s">
        <v>70</v>
      </c>
      <c r="B6" s="519"/>
      <c r="C6" s="217">
        <f>SUM(C7:C24)</f>
        <v>324900</v>
      </c>
      <c r="D6" s="217">
        <f>SUM(D7:D24)</f>
        <v>324900</v>
      </c>
      <c r="E6" s="217">
        <f>SUM(E7:E24)</f>
        <v>324900</v>
      </c>
      <c r="F6" s="99">
        <f ca="1">SUMIF(РзПз,"????"&amp;F$5,СумВед)-C6</f>
        <v>0</v>
      </c>
      <c r="G6" s="3">
        <v>2023</v>
      </c>
    </row>
    <row r="7" spans="1:7" ht="14.25">
      <c r="A7" s="36" t="s">
        <v>621</v>
      </c>
      <c r="B7" s="103" t="s">
        <v>39</v>
      </c>
      <c r="C7" s="220">
        <v>15400</v>
      </c>
      <c r="D7" s="220">
        <v>15400</v>
      </c>
      <c r="E7" s="220">
        <v>15400</v>
      </c>
      <c r="F7" s="99">
        <f ca="1">SUMIF(РзПзПлПер,"????"&amp;F$5,СумВед14)-D6</f>
        <v>0</v>
      </c>
      <c r="G7" s="3">
        <v>2014</v>
      </c>
    </row>
    <row r="8" spans="1:7" ht="14.25">
      <c r="A8" s="36" t="s">
        <v>79</v>
      </c>
      <c r="B8" s="103" t="s">
        <v>40</v>
      </c>
      <c r="C8" s="220">
        <v>4200</v>
      </c>
      <c r="D8" s="220">
        <v>4200</v>
      </c>
      <c r="E8" s="220">
        <v>4200</v>
      </c>
      <c r="F8" s="99">
        <f ca="1">SUMIF(РзПзПлПер,"????"&amp;F$5,СумВед15)-E6</f>
        <v>0</v>
      </c>
      <c r="G8" s="3">
        <v>2015</v>
      </c>
    </row>
    <row r="9" spans="1:7" ht="14.25">
      <c r="A9" s="36" t="s">
        <v>163</v>
      </c>
      <c r="B9" s="103" t="s">
        <v>41</v>
      </c>
      <c r="C9" s="220">
        <v>900</v>
      </c>
      <c r="D9" s="220">
        <v>900</v>
      </c>
      <c r="E9" s="220">
        <v>900</v>
      </c>
    </row>
    <row r="10" spans="1:7" ht="14.25">
      <c r="A10" s="36" t="s">
        <v>58</v>
      </c>
      <c r="B10" s="103" t="s">
        <v>42</v>
      </c>
      <c r="C10" s="220">
        <v>87100</v>
      </c>
      <c r="D10" s="220">
        <v>87100</v>
      </c>
      <c r="E10" s="220">
        <v>87100</v>
      </c>
    </row>
    <row r="11" spans="1:7" ht="14.25">
      <c r="A11" s="36" t="s">
        <v>59</v>
      </c>
      <c r="B11" s="103" t="s">
        <v>43</v>
      </c>
      <c r="C11" s="220">
        <v>4900</v>
      </c>
      <c r="D11" s="220">
        <v>4900</v>
      </c>
      <c r="E11" s="220">
        <v>4900</v>
      </c>
    </row>
    <row r="12" spans="1:7" ht="14.25">
      <c r="A12" s="12" t="s">
        <v>229</v>
      </c>
      <c r="B12" s="103" t="s">
        <v>44</v>
      </c>
      <c r="C12" s="220">
        <v>20100</v>
      </c>
      <c r="D12" s="220">
        <v>20100</v>
      </c>
      <c r="E12" s="220">
        <v>20100</v>
      </c>
    </row>
    <row r="13" spans="1:7" ht="14.25">
      <c r="A13" s="36" t="s">
        <v>80</v>
      </c>
      <c r="B13" s="103" t="s">
        <v>45</v>
      </c>
      <c r="C13" s="220">
        <v>11900</v>
      </c>
      <c r="D13" s="220">
        <v>11900</v>
      </c>
      <c r="E13" s="220">
        <v>11900</v>
      </c>
    </row>
    <row r="14" spans="1:7" ht="14.25">
      <c r="A14" s="36" t="s">
        <v>134</v>
      </c>
      <c r="B14" s="103" t="s">
        <v>46</v>
      </c>
      <c r="C14" s="220">
        <v>11100</v>
      </c>
      <c r="D14" s="220">
        <v>11100</v>
      </c>
      <c r="E14" s="220">
        <v>11100</v>
      </c>
    </row>
    <row r="15" spans="1:7" ht="14.25">
      <c r="A15" s="36" t="s">
        <v>135</v>
      </c>
      <c r="B15" s="103" t="s">
        <v>47</v>
      </c>
      <c r="C15" s="220">
        <v>2900</v>
      </c>
      <c r="D15" s="220">
        <v>2900</v>
      </c>
      <c r="E15" s="220">
        <v>2900</v>
      </c>
    </row>
    <row r="16" spans="1:7" ht="14.25">
      <c r="A16" s="36" t="s">
        <v>81</v>
      </c>
      <c r="B16" s="103" t="s">
        <v>48</v>
      </c>
      <c r="C16" s="220">
        <v>6900</v>
      </c>
      <c r="D16" s="220">
        <v>6900</v>
      </c>
      <c r="E16" s="220">
        <v>6900</v>
      </c>
    </row>
    <row r="17" spans="1:5" ht="14.25">
      <c r="A17" s="36" t="s">
        <v>83</v>
      </c>
      <c r="B17" s="103" t="s">
        <v>49</v>
      </c>
      <c r="C17" s="220">
        <v>32200</v>
      </c>
      <c r="D17" s="220">
        <v>32200</v>
      </c>
      <c r="E17" s="220">
        <v>32200</v>
      </c>
    </row>
    <row r="18" spans="1:5" ht="14.25">
      <c r="A18" s="36" t="s">
        <v>164</v>
      </c>
      <c r="B18" s="103" t="s">
        <v>50</v>
      </c>
      <c r="C18" s="220">
        <v>13300</v>
      </c>
      <c r="D18" s="220">
        <v>13300</v>
      </c>
      <c r="E18" s="220">
        <v>13300</v>
      </c>
    </row>
    <row r="19" spans="1:5" ht="14.25">
      <c r="A19" s="24" t="s">
        <v>82</v>
      </c>
      <c r="B19" s="104" t="s">
        <v>51</v>
      </c>
      <c r="C19" s="220">
        <v>15900</v>
      </c>
      <c r="D19" s="220">
        <v>15900</v>
      </c>
      <c r="E19" s="220">
        <v>15900</v>
      </c>
    </row>
    <row r="20" spans="1:5" ht="14.25">
      <c r="A20" s="36" t="s">
        <v>84</v>
      </c>
      <c r="B20" s="103" t="s">
        <v>52</v>
      </c>
      <c r="C20" s="220">
        <v>58600</v>
      </c>
      <c r="D20" s="220">
        <v>58600</v>
      </c>
      <c r="E20" s="220">
        <v>58600</v>
      </c>
    </row>
    <row r="21" spans="1:5" ht="14.25">
      <c r="A21" s="36" t="s">
        <v>85</v>
      </c>
      <c r="B21" s="103" t="s">
        <v>53</v>
      </c>
      <c r="C21" s="220">
        <v>4000</v>
      </c>
      <c r="D21" s="220">
        <v>4000</v>
      </c>
      <c r="E21" s="220">
        <v>4000</v>
      </c>
    </row>
    <row r="22" spans="1:5" ht="14.25">
      <c r="A22" s="36" t="s">
        <v>137</v>
      </c>
      <c r="B22" s="103" t="s">
        <v>54</v>
      </c>
      <c r="C22" s="220">
        <v>8800</v>
      </c>
      <c r="D22" s="220">
        <v>8800</v>
      </c>
      <c r="E22" s="220">
        <v>8800</v>
      </c>
    </row>
    <row r="23" spans="1:5" ht="14.25">
      <c r="A23" s="36" t="s">
        <v>138</v>
      </c>
      <c r="B23" s="103" t="s">
        <v>55</v>
      </c>
      <c r="C23" s="220">
        <v>20600</v>
      </c>
      <c r="D23" s="220">
        <v>20600</v>
      </c>
      <c r="E23" s="220">
        <v>20600</v>
      </c>
    </row>
    <row r="24" spans="1:5" ht="14.25">
      <c r="A24" s="36" t="s">
        <v>86</v>
      </c>
      <c r="B24" s="103" t="s">
        <v>56</v>
      </c>
      <c r="C24" s="220">
        <v>6100</v>
      </c>
      <c r="D24" s="220">
        <v>6100</v>
      </c>
      <c r="E24" s="220">
        <v>6100</v>
      </c>
    </row>
  </sheetData>
  <mergeCells count="4">
    <mergeCell ref="A6:B6"/>
    <mergeCell ref="A3:E3"/>
    <mergeCell ref="A2:E2"/>
    <mergeCell ref="A1:E1"/>
  </mergeCells>
  <phoneticPr fontId="3" type="noConversion"/>
  <pageMargins left="0.98425196850393704" right="0.43307086614173229" top="0.74803149606299213" bottom="0.74803149606299213" header="0.31496062992125984" footer="0.31496062992125984"/>
  <pageSetup paperSize="9" fitToHeight="0"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Лист10"/>
  <dimension ref="A1:F24"/>
  <sheetViews>
    <sheetView topLeftCell="A2" workbookViewId="0">
      <selection activeCell="C5" sqref="C5"/>
    </sheetView>
  </sheetViews>
  <sheetFormatPr defaultRowHeight="12.75"/>
  <cols>
    <col min="1" max="1" width="55" style="3" customWidth="1"/>
    <col min="2" max="2" width="15.85546875" style="3" customWidth="1"/>
    <col min="3" max="3" width="17.7109375" style="3" customWidth="1"/>
    <col min="4" max="4" width="16" style="3" hidden="1" customWidth="1"/>
    <col min="5" max="5" width="9.140625" style="3"/>
    <col min="6" max="6" width="16.140625" style="3" customWidth="1"/>
    <col min="7" max="16384" width="9.140625" style="3"/>
  </cols>
  <sheetData>
    <row r="1" spans="1:6" ht="55.5" hidden="1" customHeight="1">
      <c r="A1" s="468" t="str">
        <f>"Приложение №"&amp;Н2вус&amp;"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6" ht="48" customHeight="1">
      <c r="A2" s="468" t="str">
        <f>"Приложение "&amp;Н1вус&amp;" к решению
Богучанского районного Совета депутатов
от "&amp;Р1дата&amp;" года №"&amp;Р1номер</f>
        <v>Приложение 13 к решению
Богучанского районного Совета депутатов
от  года №</v>
      </c>
      <c r="B2" s="468"/>
      <c r="C2" s="468"/>
      <c r="D2" s="468"/>
    </row>
    <row r="3" spans="1:6" ht="122.25" customHeight="1">
      <c r="A3" s="490" t="s">
        <v>2090</v>
      </c>
      <c r="B3" s="490"/>
      <c r="C3" s="490"/>
      <c r="D3" s="490"/>
    </row>
    <row r="4" spans="1:6" ht="17.25" customHeight="1">
      <c r="A4" s="464"/>
      <c r="B4" s="464"/>
      <c r="C4" s="464"/>
      <c r="D4" s="464"/>
    </row>
    <row r="5" spans="1:6">
      <c r="B5" s="8"/>
      <c r="C5" s="8" t="s">
        <v>69</v>
      </c>
      <c r="D5" s="8" t="s">
        <v>69</v>
      </c>
    </row>
    <row r="6" spans="1:6" ht="14.25">
      <c r="A6" s="32" t="s">
        <v>21</v>
      </c>
      <c r="B6" s="453" t="s">
        <v>1761</v>
      </c>
      <c r="C6" s="453" t="s">
        <v>1976</v>
      </c>
      <c r="D6" s="453" t="s">
        <v>2079</v>
      </c>
    </row>
    <row r="7" spans="1:6" ht="15">
      <c r="A7" s="34" t="s">
        <v>70</v>
      </c>
      <c r="B7" s="217">
        <f>SUM(B8:B24)</f>
        <v>6537700</v>
      </c>
      <c r="C7" s="217">
        <f>SUM(C8:C24)</f>
        <v>6802800</v>
      </c>
      <c r="D7" s="217">
        <f>SUM(D8:D24)</f>
        <v>0</v>
      </c>
      <c r="E7" s="98" t="s">
        <v>257</v>
      </c>
      <c r="F7" s="100">
        <f ca="1">SUMIF(РзПз,"02031110051180",СумВед)-B7</f>
        <v>0</v>
      </c>
    </row>
    <row r="8" spans="1:6" ht="14.25">
      <c r="A8" s="24" t="s">
        <v>621</v>
      </c>
      <c r="B8" s="420">
        <v>620800</v>
      </c>
      <c r="C8" s="420">
        <v>645820</v>
      </c>
      <c r="D8" s="420"/>
    </row>
    <row r="9" spans="1:6" ht="14.25">
      <c r="A9" s="24" t="s">
        <v>79</v>
      </c>
      <c r="B9" s="420">
        <v>151088</v>
      </c>
      <c r="C9" s="420">
        <v>157331</v>
      </c>
      <c r="D9" s="420"/>
    </row>
    <row r="10" spans="1:6" ht="14.25">
      <c r="A10" s="24" t="s">
        <v>163</v>
      </c>
      <c r="B10" s="420">
        <v>90658</v>
      </c>
      <c r="C10" s="420">
        <v>94398</v>
      </c>
      <c r="D10" s="420"/>
    </row>
    <row r="11" spans="1:6" ht="14.25">
      <c r="A11" s="24" t="s">
        <v>59</v>
      </c>
      <c r="B11" s="420">
        <v>151088</v>
      </c>
      <c r="C11" s="420">
        <v>157331</v>
      </c>
      <c r="D11" s="420"/>
    </row>
    <row r="12" spans="1:6" ht="33" customHeight="1">
      <c r="A12" s="24" t="s">
        <v>229</v>
      </c>
      <c r="B12" s="420">
        <v>620800</v>
      </c>
      <c r="C12" s="420">
        <v>645820</v>
      </c>
      <c r="D12" s="420"/>
    </row>
    <row r="13" spans="1:6" ht="14.25">
      <c r="A13" s="39" t="s">
        <v>80</v>
      </c>
      <c r="B13" s="420">
        <v>620800</v>
      </c>
      <c r="C13" s="420">
        <v>645820</v>
      </c>
      <c r="D13" s="420"/>
    </row>
    <row r="14" spans="1:6" ht="14.25">
      <c r="A14" s="24" t="s">
        <v>134</v>
      </c>
      <c r="B14" s="420">
        <v>241736</v>
      </c>
      <c r="C14" s="420">
        <v>251729</v>
      </c>
      <c r="D14" s="420"/>
    </row>
    <row r="15" spans="1:6" ht="30" customHeight="1">
      <c r="A15" s="24" t="s">
        <v>135</v>
      </c>
      <c r="B15" s="420">
        <v>151088</v>
      </c>
      <c r="C15" s="420">
        <v>157331</v>
      </c>
      <c r="D15" s="420"/>
    </row>
    <row r="16" spans="1:6" ht="14.25">
      <c r="A16" s="24" t="s">
        <v>81</v>
      </c>
      <c r="B16" s="420">
        <v>211518</v>
      </c>
      <c r="C16" s="420">
        <v>220263</v>
      </c>
      <c r="D16" s="420"/>
    </row>
    <row r="17" spans="1:4" ht="14.25">
      <c r="A17" s="24" t="s">
        <v>83</v>
      </c>
      <c r="B17" s="219">
        <v>620800</v>
      </c>
      <c r="C17" s="420">
        <v>645820</v>
      </c>
      <c r="D17" s="420"/>
    </row>
    <row r="18" spans="1:4" ht="30" customHeight="1">
      <c r="A18" s="24" t="s">
        <v>164</v>
      </c>
      <c r="B18" s="420">
        <v>620800</v>
      </c>
      <c r="C18" s="420">
        <v>645820</v>
      </c>
      <c r="D18" s="420"/>
    </row>
    <row r="19" spans="1:4" ht="14.25">
      <c r="A19" s="24" t="s">
        <v>82</v>
      </c>
      <c r="B19" s="420">
        <v>620800</v>
      </c>
      <c r="C19" s="420">
        <v>645820</v>
      </c>
      <c r="D19" s="420"/>
    </row>
    <row r="20" spans="1:4" ht="14.25">
      <c r="A20" s="24" t="s">
        <v>84</v>
      </c>
      <c r="B20" s="420">
        <v>620800</v>
      </c>
      <c r="C20" s="420">
        <v>645820</v>
      </c>
      <c r="D20" s="420"/>
    </row>
    <row r="21" spans="1:4" ht="14.25">
      <c r="A21" s="24" t="s">
        <v>85</v>
      </c>
      <c r="B21" s="420">
        <v>181303</v>
      </c>
      <c r="C21" s="420">
        <v>188797</v>
      </c>
      <c r="D21" s="420"/>
    </row>
    <row r="22" spans="1:4" ht="14.25">
      <c r="A22" s="24" t="s">
        <v>137</v>
      </c>
      <c r="B22" s="420">
        <v>211518</v>
      </c>
      <c r="C22" s="420">
        <v>220263</v>
      </c>
      <c r="D22" s="420"/>
    </row>
    <row r="23" spans="1:4" ht="14.25">
      <c r="A23" s="24" t="s">
        <v>138</v>
      </c>
      <c r="B23" s="420">
        <v>620800</v>
      </c>
      <c r="C23" s="420">
        <v>645820</v>
      </c>
      <c r="D23" s="420"/>
    </row>
    <row r="24" spans="1:4" ht="14.25">
      <c r="A24" s="24" t="s">
        <v>86</v>
      </c>
      <c r="B24" s="420">
        <v>181303</v>
      </c>
      <c r="C24" s="420">
        <v>188797</v>
      </c>
      <c r="D24" s="420"/>
    </row>
  </sheetData>
  <mergeCells count="3">
    <mergeCell ref="A3:D3"/>
    <mergeCell ref="A2:D2"/>
    <mergeCell ref="A1:D1"/>
  </mergeCells>
  <phoneticPr fontId="3" type="noConversion"/>
  <pageMargins left="0.98425196850393704" right="0.23622047244094491" top="0.74803149606299213" bottom="0.74803149606299213" header="0.31496062992125984" footer="0.31496062992125984"/>
  <pageSetup paperSize="9" scale="95" fitToHeight="0" orientation="portrait" r:id="rId1"/>
  <headerFooter alignWithMargins="0"/>
</worksheet>
</file>

<file path=xl/worksheets/sheet17.xml><?xml version="1.0" encoding="utf-8"?>
<worksheet xmlns="http://schemas.openxmlformats.org/spreadsheetml/2006/main" xmlns:r="http://schemas.openxmlformats.org/officeDocument/2006/relationships">
  <sheetPr codeName="Лист11"/>
  <dimension ref="A1:G23"/>
  <sheetViews>
    <sheetView topLeftCell="A2" workbookViewId="0">
      <selection activeCell="C26" sqref="C26"/>
    </sheetView>
  </sheetViews>
  <sheetFormatPr defaultRowHeight="12.75"/>
  <cols>
    <col min="1" max="1" width="48.5703125" style="3" customWidth="1"/>
    <col min="2" max="2" width="15" style="3" bestFit="1" customWidth="1"/>
    <col min="3" max="4" width="15" style="3" customWidth="1"/>
    <col min="5" max="5" width="9.140625" style="3"/>
    <col min="6" max="6" width="12.5703125" style="3" customWidth="1"/>
    <col min="7" max="16384" width="9.140625" style="3"/>
  </cols>
  <sheetData>
    <row r="1" spans="1:7" ht="49.5" hidden="1" customHeight="1">
      <c r="A1" s="468" t="str">
        <f>"Приложение №"&amp;Н2мол&amp;"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7" ht="45" customHeight="1">
      <c r="A2" s="468" t="str">
        <f>"Приложение "&amp;Н1мол&amp;" к решению
Богучанского районного Совета депутатов
от "&amp;Р1дата&amp;" года №"&amp;Р1номер</f>
        <v>Приложение 14 к решению
Богучанского районного Совета депутатов
от  года №</v>
      </c>
      <c r="B2" s="468"/>
      <c r="C2" s="468"/>
      <c r="D2" s="468"/>
    </row>
    <row r="3" spans="1:7" ht="115.5" customHeight="1">
      <c r="A3" s="494" t="s">
        <v>2091</v>
      </c>
      <c r="B3" s="494"/>
      <c r="C3" s="494"/>
      <c r="D3" s="494"/>
    </row>
    <row r="4" spans="1:7">
      <c r="C4" s="8"/>
      <c r="D4" s="8" t="s">
        <v>69</v>
      </c>
    </row>
    <row r="5" spans="1:7">
      <c r="A5" s="32" t="s">
        <v>21</v>
      </c>
      <c r="B5" s="32" t="s">
        <v>1997</v>
      </c>
      <c r="C5" s="32" t="s">
        <v>1976</v>
      </c>
      <c r="D5" s="32" t="s">
        <v>2079</v>
      </c>
      <c r="F5" s="38" t="s">
        <v>796</v>
      </c>
    </row>
    <row r="6" spans="1:7" ht="15">
      <c r="A6" s="34" t="s">
        <v>70</v>
      </c>
      <c r="B6" s="35">
        <f>SUM(B7:B23)</f>
        <v>2578250</v>
      </c>
      <c r="C6" s="35">
        <f>SUM(C7:C23)</f>
        <v>2578250</v>
      </c>
      <c r="D6" s="35">
        <f>SUM(D7:D23)</f>
        <v>2578250</v>
      </c>
      <c r="E6" s="98" t="s">
        <v>257</v>
      </c>
      <c r="F6" s="101">
        <f ca="1">SUMIF(РзПз,"????"&amp;F$5,СумВед)-B6</f>
        <v>0</v>
      </c>
      <c r="G6" s="3">
        <v>2016</v>
      </c>
    </row>
    <row r="7" spans="1:7" ht="14.25">
      <c r="A7" s="10" t="s">
        <v>621</v>
      </c>
      <c r="B7" s="253">
        <v>179045</v>
      </c>
      <c r="C7" s="253">
        <v>179045</v>
      </c>
      <c r="D7" s="253">
        <v>179045</v>
      </c>
      <c r="F7" s="101">
        <f ca="1">SUMIF(РзПзПлПер,"????"&amp;F$5,СумВед14)-C6</f>
        <v>0</v>
      </c>
      <c r="G7" s="3">
        <v>2017</v>
      </c>
    </row>
    <row r="8" spans="1:7" ht="14.25">
      <c r="A8" s="10" t="s">
        <v>79</v>
      </c>
      <c r="B8" s="253">
        <v>89523</v>
      </c>
      <c r="C8" s="253">
        <v>89523</v>
      </c>
      <c r="D8" s="253">
        <v>89523</v>
      </c>
      <c r="F8" s="101">
        <f ca="1">SUMIF(РзПзПлПер,"????"&amp;F$5,СумВед15)-D6</f>
        <v>0</v>
      </c>
      <c r="G8" s="3">
        <v>2018</v>
      </c>
    </row>
    <row r="9" spans="1:7" ht="14.25">
      <c r="A9" s="10" t="s">
        <v>58</v>
      </c>
      <c r="B9" s="253">
        <v>179045</v>
      </c>
      <c r="C9" s="253">
        <v>179045</v>
      </c>
      <c r="D9" s="253">
        <v>179045</v>
      </c>
    </row>
    <row r="10" spans="1:7" ht="14.25">
      <c r="A10" s="10" t="s">
        <v>59</v>
      </c>
      <c r="B10" s="253">
        <v>89523</v>
      </c>
      <c r="C10" s="253">
        <v>89523</v>
      </c>
      <c r="D10" s="253">
        <v>89523</v>
      </c>
    </row>
    <row r="11" spans="1:7" ht="15" customHeight="1">
      <c r="A11" s="12" t="s">
        <v>229</v>
      </c>
      <c r="B11" s="253">
        <v>286472</v>
      </c>
      <c r="C11" s="253">
        <v>286472</v>
      </c>
      <c r="D11" s="253">
        <v>286472</v>
      </c>
    </row>
    <row r="12" spans="1:7" ht="14.25">
      <c r="A12" s="10" t="s">
        <v>80</v>
      </c>
      <c r="B12" s="253">
        <v>179045</v>
      </c>
      <c r="C12" s="253">
        <v>179045</v>
      </c>
      <c r="D12" s="253">
        <v>179045</v>
      </c>
    </row>
    <row r="13" spans="1:7" ht="14.25">
      <c r="A13" s="10" t="s">
        <v>134</v>
      </c>
      <c r="B13" s="253">
        <v>179045</v>
      </c>
      <c r="C13" s="253">
        <v>179045</v>
      </c>
      <c r="D13" s="253">
        <v>179045</v>
      </c>
    </row>
    <row r="14" spans="1:7" ht="14.25">
      <c r="A14" s="10" t="s">
        <v>135</v>
      </c>
      <c r="B14" s="253">
        <v>89523</v>
      </c>
      <c r="C14" s="253">
        <v>89523</v>
      </c>
      <c r="D14" s="253">
        <v>89523</v>
      </c>
    </row>
    <row r="15" spans="1:7" ht="14.25">
      <c r="A15" s="10" t="s">
        <v>81</v>
      </c>
      <c r="B15" s="253">
        <v>179045</v>
      </c>
      <c r="C15" s="253">
        <v>179045</v>
      </c>
      <c r="D15" s="253">
        <v>179045</v>
      </c>
    </row>
    <row r="16" spans="1:7" ht="14.25">
      <c r="A16" s="10" t="s">
        <v>83</v>
      </c>
      <c r="B16" s="253">
        <v>143236</v>
      </c>
      <c r="C16" s="253">
        <v>143236</v>
      </c>
      <c r="D16" s="253">
        <v>143236</v>
      </c>
    </row>
    <row r="17" spans="1:4" ht="14.25">
      <c r="A17" s="10" t="s">
        <v>164</v>
      </c>
      <c r="B17" s="253">
        <v>89523</v>
      </c>
      <c r="C17" s="253">
        <v>89523</v>
      </c>
      <c r="D17" s="253">
        <v>89523</v>
      </c>
    </row>
    <row r="18" spans="1:4" ht="14.25">
      <c r="A18" s="10" t="s">
        <v>82</v>
      </c>
      <c r="B18" s="253">
        <v>179045</v>
      </c>
      <c r="C18" s="253">
        <v>179045</v>
      </c>
      <c r="D18" s="253">
        <v>179045</v>
      </c>
    </row>
    <row r="19" spans="1:4" ht="14.25">
      <c r="A19" s="10" t="s">
        <v>84</v>
      </c>
      <c r="B19" s="253">
        <v>179045</v>
      </c>
      <c r="C19" s="253">
        <v>179045</v>
      </c>
      <c r="D19" s="253">
        <v>179045</v>
      </c>
    </row>
    <row r="20" spans="1:4" ht="14.25">
      <c r="A20" s="10" t="s">
        <v>85</v>
      </c>
      <c r="B20" s="253">
        <v>89523</v>
      </c>
      <c r="C20" s="253">
        <v>89523</v>
      </c>
      <c r="D20" s="253">
        <v>89523</v>
      </c>
    </row>
    <row r="21" spans="1:4" ht="14.25">
      <c r="A21" s="10" t="s">
        <v>137</v>
      </c>
      <c r="B21" s="253">
        <v>125331</v>
      </c>
      <c r="C21" s="253">
        <v>125331</v>
      </c>
      <c r="D21" s="253">
        <v>125331</v>
      </c>
    </row>
    <row r="22" spans="1:4" ht="14.25">
      <c r="A22" s="10" t="s">
        <v>138</v>
      </c>
      <c r="B22" s="253">
        <v>179045</v>
      </c>
      <c r="C22" s="253">
        <v>179045</v>
      </c>
      <c r="D22" s="253">
        <v>179045</v>
      </c>
    </row>
    <row r="23" spans="1:4" ht="14.25">
      <c r="A23" s="10" t="s">
        <v>86</v>
      </c>
      <c r="B23" s="253">
        <v>143236</v>
      </c>
      <c r="C23" s="253">
        <v>143236</v>
      </c>
      <c r="D23" s="253">
        <v>143236</v>
      </c>
    </row>
  </sheetData>
  <mergeCells count="3">
    <mergeCell ref="A3:D3"/>
    <mergeCell ref="A2:D2"/>
    <mergeCell ref="A1:D1"/>
  </mergeCells>
  <phoneticPr fontId="3" type="noConversion"/>
  <pageMargins left="0.78740157480314965" right="0.23622047244094491" top="0.74803149606299213" bottom="0.74803149606299213" header="0.31496062992125984" footer="0.31496062992125984"/>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dimension ref="A1:I28"/>
  <sheetViews>
    <sheetView topLeftCell="A2" workbookViewId="0">
      <selection activeCell="H25" sqref="H25"/>
    </sheetView>
  </sheetViews>
  <sheetFormatPr defaultRowHeight="12.75"/>
  <cols>
    <col min="1" max="1" width="48.42578125" customWidth="1"/>
    <col min="2" max="2" width="17.42578125" customWidth="1"/>
    <col min="3" max="3" width="17.5703125" hidden="1" customWidth="1"/>
    <col min="4" max="4" width="17.140625" customWidth="1"/>
    <col min="5" max="5" width="18.42578125" customWidth="1"/>
    <col min="6" max="6" width="15.42578125" customWidth="1"/>
    <col min="7" max="7" width="9.140625" customWidth="1"/>
    <col min="8" max="8" width="14.28515625" customWidth="1"/>
    <col min="9" max="9" width="12" customWidth="1"/>
  </cols>
  <sheetData>
    <row r="1" spans="1:9" ht="45.75" hidden="1" customHeight="1">
      <c r="A1" s="468" t="str">
        <f>"Приложение №"&amp;Н2Дороги&amp;"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row>
    <row r="2" spans="1:9" ht="56.25" customHeight="1">
      <c r="A2" s="468" t="str">
        <f>"Приложение №"&amp;Н1Дороги&amp;" к решению
Богучанского районного Совета депутатов
от "&amp;Р1дата&amp;" года №"&amp;Р1номер</f>
        <v>Приложение №15 к решению
Богучанского районного Совета депутатов
от  года №</v>
      </c>
      <c r="B2" s="468"/>
      <c r="C2" s="468"/>
      <c r="D2" s="468"/>
      <c r="E2" s="468"/>
    </row>
    <row r="3" spans="1:9" ht="100.5" customHeight="1">
      <c r="A3" s="494" t="s">
        <v>2092</v>
      </c>
      <c r="B3" s="494"/>
      <c r="C3" s="494"/>
      <c r="D3" s="494"/>
      <c r="E3" s="494"/>
    </row>
    <row r="4" spans="1:9" ht="16.5" customHeight="1">
      <c r="A4" s="454"/>
      <c r="B4" s="520" t="s">
        <v>69</v>
      </c>
      <c r="C4" s="520"/>
      <c r="D4" s="520"/>
      <c r="E4" s="520"/>
    </row>
    <row r="5" spans="1:9" ht="29.25" customHeight="1">
      <c r="A5" s="521" t="s">
        <v>21</v>
      </c>
      <c r="B5" s="521" t="s">
        <v>1761</v>
      </c>
      <c r="C5" s="455"/>
      <c r="D5" s="453" t="s">
        <v>1976</v>
      </c>
      <c r="E5" s="453" t="s">
        <v>2079</v>
      </c>
      <c r="H5" s="369" t="s">
        <v>1774</v>
      </c>
      <c r="I5" s="3" t="s">
        <v>257</v>
      </c>
    </row>
    <row r="6" spans="1:9" ht="12" hidden="1" customHeight="1">
      <c r="A6" s="521"/>
      <c r="B6" s="521"/>
      <c r="C6" s="456" t="s">
        <v>1938</v>
      </c>
      <c r="D6" s="453" t="s">
        <v>1077</v>
      </c>
      <c r="E6" s="453" t="s">
        <v>1077</v>
      </c>
      <c r="H6" s="369"/>
      <c r="I6" s="3"/>
    </row>
    <row r="7" spans="1:9" ht="15">
      <c r="A7" s="452" t="s">
        <v>70</v>
      </c>
      <c r="B7" s="415">
        <f>SUM(B8:B25)</f>
        <v>29440500</v>
      </c>
      <c r="C7" s="457">
        <f>SUM(C8:C25)</f>
        <v>0</v>
      </c>
      <c r="D7" s="458">
        <f>SUM(D8:D25)</f>
        <v>29440500</v>
      </c>
      <c r="E7" s="458">
        <f>SUM(E8:E25)</f>
        <v>29440500</v>
      </c>
      <c r="H7" s="99">
        <f ca="1">SUMIF(РзПз,"040909100Ч0030",СумВед)-B7</f>
        <v>0</v>
      </c>
      <c r="I7" s="3">
        <v>2022</v>
      </c>
    </row>
    <row r="8" spans="1:9" ht="14.25">
      <c r="A8" s="276" t="s">
        <v>621</v>
      </c>
      <c r="B8" s="232">
        <v>1730951</v>
      </c>
      <c r="C8" s="459"/>
      <c r="D8" s="232">
        <v>1730951</v>
      </c>
      <c r="E8" s="232">
        <v>1730951</v>
      </c>
      <c r="F8" s="377"/>
      <c r="H8" s="99">
        <f ca="1">SUMIF(РзПзПлПер,"040909100Ч0030",СумВед14)-D7</f>
        <v>0</v>
      </c>
      <c r="I8" s="3">
        <v>2023</v>
      </c>
    </row>
    <row r="9" spans="1:9" ht="14.25">
      <c r="A9" s="276" t="s">
        <v>79</v>
      </c>
      <c r="B9" s="232">
        <v>723760</v>
      </c>
      <c r="C9" s="459"/>
      <c r="D9" s="232">
        <v>723760</v>
      </c>
      <c r="E9" s="232">
        <v>723760</v>
      </c>
      <c r="F9" s="377"/>
      <c r="H9" s="375">
        <f ca="1">SUMIF(РзПзПлПер,"040909100Ч0030",СумВед15)-E7</f>
        <v>0</v>
      </c>
      <c r="I9" s="3">
        <v>2024</v>
      </c>
    </row>
    <row r="10" spans="1:9" ht="14.25">
      <c r="A10" s="276" t="s">
        <v>163</v>
      </c>
      <c r="B10" s="232">
        <v>444175</v>
      </c>
      <c r="C10" s="459"/>
      <c r="D10" s="232">
        <v>444175</v>
      </c>
      <c r="E10" s="232">
        <v>444175</v>
      </c>
      <c r="F10" s="377"/>
    </row>
    <row r="11" spans="1:9" ht="14.25">
      <c r="A11" s="276" t="s">
        <v>58</v>
      </c>
      <c r="B11" s="232">
        <v>7602413</v>
      </c>
      <c r="C11" s="459"/>
      <c r="D11" s="232">
        <v>7602413</v>
      </c>
      <c r="E11" s="232">
        <v>7602413</v>
      </c>
      <c r="F11" s="377"/>
    </row>
    <row r="12" spans="1:9" ht="14.25">
      <c r="A12" s="276" t="s">
        <v>59</v>
      </c>
      <c r="B12" s="232">
        <v>572322</v>
      </c>
      <c r="C12" s="459"/>
      <c r="D12" s="232">
        <v>572322</v>
      </c>
      <c r="E12" s="232">
        <v>572322</v>
      </c>
      <c r="F12" s="377"/>
    </row>
    <row r="13" spans="1:9" ht="17.25" customHeight="1">
      <c r="A13" s="42" t="s">
        <v>229</v>
      </c>
      <c r="B13" s="232">
        <v>2096685</v>
      </c>
      <c r="C13" s="459"/>
      <c r="D13" s="232">
        <v>2096685</v>
      </c>
      <c r="E13" s="232">
        <v>2096685</v>
      </c>
      <c r="F13" s="377"/>
    </row>
    <row r="14" spans="1:9" ht="14.25">
      <c r="A14" s="276" t="s">
        <v>80</v>
      </c>
      <c r="B14" s="232">
        <v>1371967</v>
      </c>
      <c r="C14" s="459"/>
      <c r="D14" s="232">
        <v>1371967</v>
      </c>
      <c r="E14" s="232">
        <v>1371967</v>
      </c>
      <c r="F14" s="377"/>
    </row>
    <row r="15" spans="1:9" ht="14.25">
      <c r="A15" s="276" t="s">
        <v>134</v>
      </c>
      <c r="B15" s="232">
        <v>1209176</v>
      </c>
      <c r="C15" s="459"/>
      <c r="D15" s="232">
        <v>1209176</v>
      </c>
      <c r="E15" s="232">
        <v>1209176</v>
      </c>
      <c r="F15" s="377"/>
    </row>
    <row r="16" spans="1:9" ht="14.25">
      <c r="A16" s="276" t="s">
        <v>135</v>
      </c>
      <c r="B16" s="232">
        <v>448086</v>
      </c>
      <c r="C16" s="459"/>
      <c r="D16" s="232">
        <v>448086</v>
      </c>
      <c r="E16" s="232">
        <v>448086</v>
      </c>
      <c r="F16" s="377"/>
    </row>
    <row r="17" spans="1:6" ht="14.25">
      <c r="A17" s="276" t="s">
        <v>81</v>
      </c>
      <c r="B17" s="232">
        <v>831221</v>
      </c>
      <c r="C17" s="459"/>
      <c r="D17" s="232">
        <v>831221</v>
      </c>
      <c r="E17" s="232">
        <v>831221</v>
      </c>
      <c r="F17" s="377"/>
    </row>
    <row r="18" spans="1:6" ht="14.25">
      <c r="A18" s="276" t="s">
        <v>83</v>
      </c>
      <c r="B18" s="232">
        <v>2431685</v>
      </c>
      <c r="C18" s="460"/>
      <c r="D18" s="232">
        <v>2431685</v>
      </c>
      <c r="E18" s="232">
        <v>2431685</v>
      </c>
      <c r="F18" s="377"/>
    </row>
    <row r="19" spans="1:6" ht="14.25">
      <c r="A19" s="276" t="s">
        <v>164</v>
      </c>
      <c r="B19" s="416">
        <v>1083637</v>
      </c>
      <c r="C19" s="460"/>
      <c r="D19" s="416">
        <v>1083637</v>
      </c>
      <c r="E19" s="416">
        <v>1083637</v>
      </c>
      <c r="F19" s="377"/>
    </row>
    <row r="20" spans="1:6" ht="14.25">
      <c r="A20" s="277" t="s">
        <v>82</v>
      </c>
      <c r="B20" s="232">
        <v>1633526</v>
      </c>
      <c r="C20" s="460"/>
      <c r="D20" s="232">
        <v>1633526</v>
      </c>
      <c r="E20" s="232">
        <v>1633526</v>
      </c>
      <c r="F20" s="377"/>
    </row>
    <row r="21" spans="1:6" ht="14.25">
      <c r="A21" s="276" t="s">
        <v>84</v>
      </c>
      <c r="B21" s="232">
        <v>3638023</v>
      </c>
      <c r="C21" s="460"/>
      <c r="D21" s="232">
        <v>3638023</v>
      </c>
      <c r="E21" s="232">
        <v>3638023</v>
      </c>
      <c r="F21" s="377"/>
    </row>
    <row r="22" spans="1:6" ht="14.25">
      <c r="A22" s="276" t="s">
        <v>85</v>
      </c>
      <c r="B22" s="232">
        <v>533386</v>
      </c>
      <c r="C22" s="461"/>
      <c r="D22" s="232">
        <v>533386</v>
      </c>
      <c r="E22" s="232">
        <v>533386</v>
      </c>
      <c r="F22" s="377"/>
    </row>
    <row r="23" spans="1:6" ht="14.25">
      <c r="A23" s="276" t="s">
        <v>137</v>
      </c>
      <c r="B23" s="232">
        <v>791897</v>
      </c>
      <c r="C23" s="461"/>
      <c r="D23" s="232">
        <v>791897</v>
      </c>
      <c r="E23" s="232">
        <v>791897</v>
      </c>
      <c r="F23" s="377"/>
    </row>
    <row r="24" spans="1:6" ht="14.25">
      <c r="A24" s="276" t="s">
        <v>138</v>
      </c>
      <c r="B24" s="232">
        <v>1668225</v>
      </c>
      <c r="C24" s="461"/>
      <c r="D24" s="232">
        <v>1668225</v>
      </c>
      <c r="E24" s="232">
        <v>1668225</v>
      </c>
      <c r="F24" s="377"/>
    </row>
    <row r="25" spans="1:6" ht="14.25">
      <c r="A25" s="276" t="s">
        <v>86</v>
      </c>
      <c r="B25" s="232">
        <v>629365</v>
      </c>
      <c r="C25" s="461"/>
      <c r="D25" s="232">
        <v>629365</v>
      </c>
      <c r="E25" s="232">
        <v>629365</v>
      </c>
      <c r="F25" s="377"/>
    </row>
    <row r="26" spans="1:6">
      <c r="B26" t="s">
        <v>1799</v>
      </c>
    </row>
    <row r="27" spans="1:6" ht="14.25">
      <c r="D27" s="376"/>
    </row>
    <row r="28" spans="1:6">
      <c r="D28" s="327"/>
    </row>
  </sheetData>
  <mergeCells count="6">
    <mergeCell ref="B4:E4"/>
    <mergeCell ref="A1:E1"/>
    <mergeCell ref="A2:E2"/>
    <mergeCell ref="A3:E3"/>
    <mergeCell ref="A5:A6"/>
    <mergeCell ref="B5:B6"/>
  </mergeCells>
  <pageMargins left="0.70866141732283472" right="0.11811023622047245" top="0.35433070866141736" bottom="0.35433070866141736" header="0.31496062992125984" footer="0.31496062992125984"/>
  <pageSetup paperSize="9" scale="90" orientation="portrait" r:id="rId1"/>
</worksheet>
</file>

<file path=xl/worksheets/sheet19.xml><?xml version="1.0" encoding="utf-8"?>
<worksheet xmlns="http://schemas.openxmlformats.org/spreadsheetml/2006/main" xmlns:r="http://schemas.openxmlformats.org/officeDocument/2006/relationships">
  <dimension ref="A1:F24"/>
  <sheetViews>
    <sheetView topLeftCell="A2" zoomScaleNormal="100" workbookViewId="0">
      <selection activeCell="K19" sqref="K19"/>
    </sheetView>
  </sheetViews>
  <sheetFormatPr defaultRowHeight="12.75"/>
  <cols>
    <col min="1" max="1" width="43" customWidth="1"/>
    <col min="2" max="2" width="15.7109375" customWidth="1"/>
    <col min="3" max="3" width="16.140625" customWidth="1"/>
    <col min="4" max="4" width="16.85546875" customWidth="1"/>
    <col min="5" max="5" width="13.140625" hidden="1" customWidth="1"/>
    <col min="6" max="6" width="0" hidden="1" customWidth="1"/>
  </cols>
  <sheetData>
    <row r="1" spans="1:6" ht="51" hidden="1" customHeight="1">
      <c r="A1" s="468" t="str">
        <f>"Приложение №"&amp;Н2сбал&amp;"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19"/>
    </row>
    <row r="2" spans="1:6" ht="46.5" customHeight="1">
      <c r="A2" s="468" t="str">
        <f>"Приложение "&amp;Н1сбал&amp;" к решению
Богучанского районного Совета депутатов
от "&amp;Р1дата&amp;" года №"&amp;Р1номер</f>
        <v>Приложение 16 к решению
Богучанского районного Совета депутатов
от  года №</v>
      </c>
      <c r="B2" s="468"/>
      <c r="C2" s="468"/>
      <c r="D2" s="468"/>
      <c r="E2" s="19"/>
      <c r="F2" s="3"/>
    </row>
    <row r="3" spans="1:6" ht="88.5" customHeight="1">
      <c r="A3" s="467" t="str">
        <f>"Иные межбюджетные трансферты бюджетам поселений  Богучанского района из районного бюджета на поддержку мер по обеспечению сбалансированности бюджетов поселений Богучанского района на  "&amp;год&amp;" год и плановый период "&amp;ПлПер&amp;" годов"</f>
        <v>Иные межбюджетные трансферты бюджетам поселений  Богучанского района из районного бюджета на поддержку мер по обеспечению сбалансированности бюджетов поселений Богучанского района на  2024 год и плановый период 2025-2026 годов</v>
      </c>
      <c r="B3" s="467"/>
      <c r="C3" s="467"/>
      <c r="D3" s="467"/>
      <c r="E3" s="19"/>
      <c r="F3" s="3"/>
    </row>
    <row r="4" spans="1:6">
      <c r="A4" s="154"/>
      <c r="B4" s="8"/>
      <c r="C4" s="8"/>
      <c r="D4" s="155" t="s">
        <v>69</v>
      </c>
      <c r="E4" s="19"/>
      <c r="F4" s="3"/>
    </row>
    <row r="5" spans="1:6" ht="14.25">
      <c r="A5" s="22" t="s">
        <v>21</v>
      </c>
      <c r="B5" s="453" t="s">
        <v>1761</v>
      </c>
      <c r="C5" s="453" t="s">
        <v>1976</v>
      </c>
      <c r="D5" s="453" t="s">
        <v>2079</v>
      </c>
      <c r="E5" s="33">
        <v>1110080120</v>
      </c>
      <c r="F5" s="3" t="s">
        <v>257</v>
      </c>
    </row>
    <row r="6" spans="1:6" ht="15">
      <c r="A6" s="270" t="s">
        <v>70</v>
      </c>
      <c r="B6" s="246">
        <f>SUM(B7:B24)</f>
        <v>44368600</v>
      </c>
      <c r="C6" s="246">
        <f>SUM(C7:C24)</f>
        <v>36494800</v>
      </c>
      <c r="D6" s="246">
        <f>SUM(D7:D24)</f>
        <v>36494800</v>
      </c>
      <c r="E6" s="99">
        <f ca="1">SUMIF(РзПз,"????"&amp;E$5,СумВед)-B6</f>
        <v>0</v>
      </c>
      <c r="F6" s="3">
        <v>2016</v>
      </c>
    </row>
    <row r="7" spans="1:6" ht="14.25">
      <c r="A7" s="276" t="s">
        <v>621</v>
      </c>
      <c r="B7" s="220">
        <v>3694400</v>
      </c>
      <c r="C7" s="304">
        <v>2955500</v>
      </c>
      <c r="D7" s="304">
        <v>2955500</v>
      </c>
      <c r="E7" s="99">
        <f ca="1">SUMIF(РзПзПлПер,"????"&amp;E$5,СумВед14)-C6</f>
        <v>-1000000</v>
      </c>
      <c r="F7" s="3">
        <v>2017</v>
      </c>
    </row>
    <row r="8" spans="1:6" ht="28.5">
      <c r="A8" s="276" t="s">
        <v>79</v>
      </c>
      <c r="B8" s="220">
        <v>3362300</v>
      </c>
      <c r="C8" s="304">
        <v>3689800</v>
      </c>
      <c r="D8" s="304">
        <v>3689800</v>
      </c>
      <c r="E8" s="99">
        <f ca="1">SUMIF(РзПзПлПер,"????"&amp;E$5,СумВед15)-D6</f>
        <v>-1000000</v>
      </c>
      <c r="F8" s="3">
        <v>2018</v>
      </c>
    </row>
    <row r="9" spans="1:6" ht="28.5" hidden="1">
      <c r="A9" s="305" t="s">
        <v>163</v>
      </c>
      <c r="B9" s="220">
        <v>0</v>
      </c>
      <c r="C9" s="304"/>
      <c r="D9" s="304"/>
      <c r="E9" s="19"/>
      <c r="F9" s="3"/>
    </row>
    <row r="10" spans="1:6" ht="14.25" hidden="1">
      <c r="A10" s="305" t="s">
        <v>58</v>
      </c>
      <c r="B10" s="220"/>
      <c r="C10" s="304"/>
      <c r="D10" s="304"/>
      <c r="E10" s="19"/>
      <c r="F10" s="3"/>
    </row>
    <row r="11" spans="1:6" ht="28.5">
      <c r="A11" s="276" t="s">
        <v>59</v>
      </c>
      <c r="B11" s="220">
        <v>4467500</v>
      </c>
      <c r="C11" s="304">
        <v>3574000</v>
      </c>
      <c r="D11" s="304">
        <v>3574000</v>
      </c>
      <c r="E11" s="19"/>
      <c r="F11" s="3"/>
    </row>
    <row r="12" spans="1:6" ht="33.75" customHeight="1">
      <c r="A12" s="42" t="s">
        <v>229</v>
      </c>
      <c r="B12" s="220">
        <v>830100</v>
      </c>
      <c r="C12" s="304">
        <v>664100</v>
      </c>
      <c r="D12" s="304">
        <v>664100</v>
      </c>
      <c r="E12" s="19"/>
      <c r="F12" s="3"/>
    </row>
    <row r="13" spans="1:6" ht="14.25">
      <c r="A13" s="276" t="s">
        <v>80</v>
      </c>
      <c r="B13" s="220">
        <v>3232400</v>
      </c>
      <c r="C13" s="304">
        <v>2585900</v>
      </c>
      <c r="D13" s="304">
        <v>2585900</v>
      </c>
      <c r="E13" s="37"/>
      <c r="F13" s="3"/>
    </row>
    <row r="14" spans="1:6" ht="14.25">
      <c r="A14" s="276" t="s">
        <v>134</v>
      </c>
      <c r="B14" s="220">
        <v>6680100</v>
      </c>
      <c r="C14" s="304">
        <v>5344100</v>
      </c>
      <c r="D14" s="304">
        <v>5344100</v>
      </c>
      <c r="E14" s="19"/>
      <c r="F14" s="3"/>
    </row>
    <row r="15" spans="1:6" ht="28.5" hidden="1">
      <c r="A15" s="276" t="s">
        <v>135</v>
      </c>
      <c r="B15" s="220">
        <v>0</v>
      </c>
      <c r="C15" s="304">
        <v>0</v>
      </c>
      <c r="D15" s="304">
        <v>0</v>
      </c>
      <c r="E15" s="19"/>
      <c r="F15" s="3"/>
    </row>
    <row r="16" spans="1:6" ht="28.5">
      <c r="A16" s="276" t="s">
        <v>81</v>
      </c>
      <c r="B16" s="220">
        <v>4147500</v>
      </c>
      <c r="C16" s="304">
        <v>3318000</v>
      </c>
      <c r="D16" s="304">
        <v>3318000</v>
      </c>
      <c r="E16" s="19"/>
      <c r="F16" s="3"/>
    </row>
    <row r="17" spans="1:6" ht="28.5">
      <c r="A17" s="276" t="s">
        <v>83</v>
      </c>
      <c r="B17" s="220">
        <v>3040700</v>
      </c>
      <c r="C17" s="304">
        <v>2432600</v>
      </c>
      <c r="D17" s="304">
        <v>2432600</v>
      </c>
      <c r="E17" s="19"/>
      <c r="F17" s="3"/>
    </row>
    <row r="18" spans="1:6" ht="25.5" customHeight="1">
      <c r="A18" s="276" t="s">
        <v>164</v>
      </c>
      <c r="B18" s="220">
        <f>303570-303570</f>
        <v>0</v>
      </c>
      <c r="C18" s="304"/>
      <c r="D18" s="304"/>
      <c r="E18" s="19"/>
      <c r="F18" s="3"/>
    </row>
    <row r="19" spans="1:6" ht="14.25">
      <c r="A19" s="276" t="s">
        <v>82</v>
      </c>
      <c r="B19" s="220">
        <v>4625400</v>
      </c>
      <c r="C19" s="304">
        <v>3700300</v>
      </c>
      <c r="D19" s="304">
        <v>3700300</v>
      </c>
      <c r="E19" s="19"/>
      <c r="F19" s="3"/>
    </row>
    <row r="20" spans="1:6" ht="28.5" hidden="1">
      <c r="A20" s="276" t="s">
        <v>84</v>
      </c>
      <c r="B20" s="220">
        <v>0</v>
      </c>
      <c r="C20" s="304"/>
      <c r="D20" s="304"/>
      <c r="E20" s="19"/>
      <c r="F20" s="3"/>
    </row>
    <row r="21" spans="1:6" ht="28.5" hidden="1">
      <c r="A21" s="276" t="s">
        <v>85</v>
      </c>
      <c r="B21" s="220">
        <v>0</v>
      </c>
      <c r="C21" s="304"/>
      <c r="D21" s="304"/>
      <c r="E21" s="19"/>
      <c r="F21" s="3"/>
    </row>
    <row r="22" spans="1:6" ht="28.5">
      <c r="A22" s="276" t="s">
        <v>137</v>
      </c>
      <c r="B22" s="220">
        <v>4073300</v>
      </c>
      <c r="C22" s="304">
        <v>3258600</v>
      </c>
      <c r="D22" s="304">
        <v>3258600</v>
      </c>
      <c r="E22" s="19"/>
      <c r="F22" s="3"/>
    </row>
    <row r="23" spans="1:6" ht="14.25">
      <c r="A23" s="276" t="s">
        <v>138</v>
      </c>
      <c r="B23" s="220">
        <v>1224600</v>
      </c>
      <c r="C23" s="304">
        <v>979700</v>
      </c>
      <c r="D23" s="304">
        <v>979700</v>
      </c>
      <c r="E23" s="19"/>
      <c r="F23" s="3"/>
    </row>
    <row r="24" spans="1:6" ht="14.25">
      <c r="A24" s="276" t="s">
        <v>86</v>
      </c>
      <c r="B24" s="220">
        <v>4990300</v>
      </c>
      <c r="C24" s="304">
        <v>3992200</v>
      </c>
      <c r="D24" s="304">
        <v>3992200</v>
      </c>
      <c r="E24" s="19"/>
      <c r="F24" s="3"/>
    </row>
  </sheetData>
  <mergeCells count="3">
    <mergeCell ref="A2:D2"/>
    <mergeCell ref="A3:D3"/>
    <mergeCell ref="A1:D1"/>
  </mergeCells>
  <pageMargins left="0.70866141732283472"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I213"/>
  <sheetViews>
    <sheetView topLeftCell="A2" zoomScale="90" zoomScaleNormal="90" zoomScaleSheetLayoutView="75" workbookViewId="0">
      <selection sqref="A1:XFD1"/>
    </sheetView>
  </sheetViews>
  <sheetFormatPr defaultRowHeight="44.25" customHeight="1"/>
  <cols>
    <col min="1" max="1" width="5.28515625" style="116" bestFit="1" customWidth="1"/>
    <col min="2" max="2" width="9.5703125" style="116" customWidth="1"/>
    <col min="3" max="3" width="32.7109375" style="116" customWidth="1"/>
    <col min="4" max="4" width="94.140625" style="117" customWidth="1"/>
    <col min="5" max="5" width="26.85546875" style="112" customWidth="1"/>
    <col min="6" max="16384" width="9.140625" style="112"/>
  </cols>
  <sheetData>
    <row r="1" spans="1:9" ht="46.5" hidden="1" customHeight="1">
      <c r="A1" s="475" t="str">
        <f>"Приложение №"&amp;Н2адох&amp;"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75"/>
      <c r="C1" s="475"/>
      <c r="D1" s="475"/>
      <c r="E1" s="111"/>
    </row>
    <row r="2" spans="1:9" ht="44.25" customHeight="1">
      <c r="A2" s="475" t="str">
        <f>"Приложение "&amp;Н1адох&amp;"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75"/>
      <c r="C2" s="475"/>
      <c r="D2" s="475"/>
      <c r="E2" s="111"/>
      <c r="F2" s="111"/>
      <c r="G2" s="111"/>
      <c r="H2" s="111"/>
      <c r="I2" s="111"/>
    </row>
    <row r="3" spans="1:9" ht="44.25" customHeight="1">
      <c r="A3" s="479" t="str">
        <f>"Главные администраторы доходов районного бюджета на "&amp;год&amp;" год и плановый период "&amp;ПлПер&amp;" годов"</f>
        <v>Главные администраторы доходов районного бюджета на 2024 год и плановый период 2025-2026 годов</v>
      </c>
      <c r="B3" s="479"/>
      <c r="C3" s="479"/>
      <c r="D3" s="479"/>
      <c r="E3" s="113"/>
      <c r="F3" s="113"/>
      <c r="G3" s="113"/>
      <c r="H3" s="113"/>
      <c r="I3" s="113"/>
    </row>
    <row r="4" spans="1:9" ht="53.25" customHeight="1">
      <c r="A4" s="115" t="s">
        <v>278</v>
      </c>
      <c r="B4" s="115" t="s">
        <v>279</v>
      </c>
      <c r="C4" s="115" t="s">
        <v>280</v>
      </c>
      <c r="D4" s="115" t="s">
        <v>281</v>
      </c>
    </row>
    <row r="5" spans="1:9" ht="44.25" customHeight="1">
      <c r="A5" s="480" t="s">
        <v>282</v>
      </c>
      <c r="B5" s="480"/>
      <c r="C5" s="480"/>
      <c r="D5" s="480"/>
    </row>
    <row r="6" spans="1:9" ht="44.25" customHeight="1">
      <c r="A6" s="354"/>
      <c r="B6" s="472" t="s">
        <v>319</v>
      </c>
      <c r="C6" s="473"/>
      <c r="D6" s="474"/>
    </row>
    <row r="7" spans="1:9" ht="44.25" customHeight="1">
      <c r="A7" s="115">
        <v>1</v>
      </c>
      <c r="B7" s="130">
        <v>801</v>
      </c>
      <c r="C7" s="129" t="s">
        <v>1446</v>
      </c>
      <c r="D7" s="135" t="s">
        <v>1447</v>
      </c>
    </row>
    <row r="8" spans="1:9" ht="44.25" customHeight="1">
      <c r="A8" s="115">
        <v>2</v>
      </c>
      <c r="B8" s="129" t="s">
        <v>177</v>
      </c>
      <c r="C8" s="133" t="s">
        <v>297</v>
      </c>
      <c r="D8" s="131" t="s">
        <v>298</v>
      </c>
    </row>
    <row r="9" spans="1:9" ht="44.25" customHeight="1">
      <c r="A9" s="115">
        <v>3</v>
      </c>
      <c r="B9" s="129" t="s">
        <v>177</v>
      </c>
      <c r="C9" s="130" t="s">
        <v>299</v>
      </c>
      <c r="D9" s="131" t="s">
        <v>300</v>
      </c>
    </row>
    <row r="10" spans="1:9" ht="44.25" customHeight="1">
      <c r="A10" s="354"/>
      <c r="B10" s="472" t="s">
        <v>1492</v>
      </c>
      <c r="C10" s="473"/>
      <c r="D10" s="474"/>
    </row>
    <row r="11" spans="1:9" ht="44.25" customHeight="1">
      <c r="A11" s="115">
        <v>4</v>
      </c>
      <c r="B11" s="130">
        <v>802</v>
      </c>
      <c r="C11" s="129" t="s">
        <v>1446</v>
      </c>
      <c r="D11" s="135" t="s">
        <v>1447</v>
      </c>
    </row>
    <row r="12" spans="1:9" ht="44.25" customHeight="1">
      <c r="A12" s="115">
        <v>5</v>
      </c>
      <c r="B12" s="130">
        <v>802</v>
      </c>
      <c r="C12" s="133" t="s">
        <v>297</v>
      </c>
      <c r="D12" s="131" t="s">
        <v>298</v>
      </c>
    </row>
    <row r="13" spans="1:9" ht="44.25" customHeight="1">
      <c r="A13" s="115">
        <v>6</v>
      </c>
      <c r="B13" s="130">
        <v>802</v>
      </c>
      <c r="C13" s="130" t="s">
        <v>1390</v>
      </c>
      <c r="D13" s="131" t="s">
        <v>315</v>
      </c>
    </row>
    <row r="14" spans="1:9" ht="44.25" customHeight="1">
      <c r="A14" s="115"/>
      <c r="B14" s="469" t="s">
        <v>1229</v>
      </c>
      <c r="C14" s="470"/>
      <c r="D14" s="471"/>
    </row>
    <row r="15" spans="1:9" ht="44.25" customHeight="1">
      <c r="A15" s="115">
        <v>7</v>
      </c>
      <c r="B15" s="133">
        <v>806</v>
      </c>
      <c r="C15" s="133" t="s">
        <v>301</v>
      </c>
      <c r="D15" s="131" t="s">
        <v>1107</v>
      </c>
    </row>
    <row r="16" spans="1:9" ht="44.25" customHeight="1">
      <c r="A16" s="115">
        <v>8</v>
      </c>
      <c r="B16" s="129" t="s">
        <v>5</v>
      </c>
      <c r="C16" s="130" t="s">
        <v>308</v>
      </c>
      <c r="D16" s="134" t="s">
        <v>199</v>
      </c>
    </row>
    <row r="17" spans="1:4" ht="44.25" customHeight="1">
      <c r="A17" s="115">
        <v>9</v>
      </c>
      <c r="B17" s="129" t="s">
        <v>5</v>
      </c>
      <c r="C17" s="129" t="s">
        <v>1757</v>
      </c>
      <c r="D17" s="135" t="s">
        <v>1758</v>
      </c>
    </row>
    <row r="18" spans="1:4" ht="44.25" customHeight="1">
      <c r="A18" s="115">
        <v>10</v>
      </c>
      <c r="B18" s="129" t="s">
        <v>5</v>
      </c>
      <c r="C18" s="129" t="s">
        <v>313</v>
      </c>
      <c r="D18" s="135" t="s">
        <v>314</v>
      </c>
    </row>
    <row r="19" spans="1:4" ht="44.25" customHeight="1">
      <c r="A19" s="115">
        <v>11</v>
      </c>
      <c r="B19" s="130">
        <v>806</v>
      </c>
      <c r="C19" s="129" t="s">
        <v>1446</v>
      </c>
      <c r="D19" s="135" t="s">
        <v>1447</v>
      </c>
    </row>
    <row r="20" spans="1:4" ht="44.25" customHeight="1">
      <c r="A20" s="115">
        <v>12</v>
      </c>
      <c r="B20" s="129" t="s">
        <v>5</v>
      </c>
      <c r="C20" s="130" t="s">
        <v>1391</v>
      </c>
      <c r="D20" s="136" t="s">
        <v>1392</v>
      </c>
    </row>
    <row r="21" spans="1:4" ht="44.25" customHeight="1">
      <c r="A21" s="115">
        <v>13</v>
      </c>
      <c r="B21" s="129" t="s">
        <v>5</v>
      </c>
      <c r="C21" s="130" t="s">
        <v>1403</v>
      </c>
      <c r="D21" s="136" t="s">
        <v>1402</v>
      </c>
    </row>
    <row r="22" spans="1:4" ht="44.25" customHeight="1">
      <c r="A22" s="115">
        <v>14</v>
      </c>
      <c r="B22" s="129" t="s">
        <v>5</v>
      </c>
      <c r="C22" s="130" t="s">
        <v>1393</v>
      </c>
      <c r="D22" s="132" t="s">
        <v>1405</v>
      </c>
    </row>
    <row r="23" spans="1:4" ht="44.25" customHeight="1">
      <c r="A23" s="115">
        <v>15</v>
      </c>
      <c r="B23" s="129" t="s">
        <v>5</v>
      </c>
      <c r="C23" s="130" t="s">
        <v>1404</v>
      </c>
      <c r="D23" s="134" t="s">
        <v>1372</v>
      </c>
    </row>
    <row r="24" spans="1:4" ht="44.25" customHeight="1">
      <c r="A24" s="115">
        <v>16</v>
      </c>
      <c r="B24" s="129" t="s">
        <v>5</v>
      </c>
      <c r="C24" s="130" t="s">
        <v>1465</v>
      </c>
      <c r="D24" s="280" t="s">
        <v>1395</v>
      </c>
    </row>
    <row r="25" spans="1:4" ht="44.25" customHeight="1">
      <c r="A25" s="115">
        <v>17</v>
      </c>
      <c r="B25" s="129" t="s">
        <v>5</v>
      </c>
      <c r="C25" s="130" t="s">
        <v>1466</v>
      </c>
      <c r="D25" s="280" t="s">
        <v>1467</v>
      </c>
    </row>
    <row r="26" spans="1:4" ht="44.25" customHeight="1">
      <c r="A26" s="115">
        <v>18</v>
      </c>
      <c r="B26" s="129" t="s">
        <v>5</v>
      </c>
      <c r="C26" s="130" t="s">
        <v>1464</v>
      </c>
      <c r="D26" s="134" t="s">
        <v>1376</v>
      </c>
    </row>
    <row r="27" spans="1:4" ht="44.25" customHeight="1">
      <c r="A27" s="115">
        <v>19</v>
      </c>
      <c r="B27" s="129" t="s">
        <v>5</v>
      </c>
      <c r="C27" s="133" t="s">
        <v>297</v>
      </c>
      <c r="D27" s="131" t="s">
        <v>298</v>
      </c>
    </row>
    <row r="28" spans="1:4" ht="44.25" customHeight="1">
      <c r="A28" s="115">
        <v>20</v>
      </c>
      <c r="B28" s="129" t="s">
        <v>5</v>
      </c>
      <c r="C28" s="130" t="s">
        <v>305</v>
      </c>
      <c r="D28" s="134" t="s">
        <v>1108</v>
      </c>
    </row>
    <row r="29" spans="1:4" ht="44.25" customHeight="1">
      <c r="A29" s="115">
        <v>21</v>
      </c>
      <c r="B29" s="129" t="s">
        <v>5</v>
      </c>
      <c r="C29" s="130" t="s">
        <v>1396</v>
      </c>
      <c r="D29" s="134" t="s">
        <v>1494</v>
      </c>
    </row>
    <row r="30" spans="1:4" ht="44.25" customHeight="1">
      <c r="A30" s="115">
        <v>22</v>
      </c>
      <c r="B30" s="129" t="s">
        <v>5</v>
      </c>
      <c r="C30" s="133" t="s">
        <v>1398</v>
      </c>
      <c r="D30" s="134" t="s">
        <v>1495</v>
      </c>
    </row>
    <row r="31" spans="1:4" ht="44.25" customHeight="1">
      <c r="A31" s="115">
        <v>23</v>
      </c>
      <c r="B31" s="129" t="s">
        <v>5</v>
      </c>
      <c r="C31" s="133" t="s">
        <v>1399</v>
      </c>
      <c r="D31" s="131" t="s">
        <v>1496</v>
      </c>
    </row>
    <row r="32" spans="1:4" ht="44.25" customHeight="1">
      <c r="A32" s="115">
        <v>24</v>
      </c>
      <c r="B32" s="129" t="s">
        <v>5</v>
      </c>
      <c r="C32" s="133" t="s">
        <v>1400</v>
      </c>
      <c r="D32" s="131" t="s">
        <v>1497</v>
      </c>
    </row>
    <row r="33" spans="1:4" ht="44.25" customHeight="1">
      <c r="A33" s="115"/>
      <c r="B33" s="469" t="s">
        <v>1058</v>
      </c>
      <c r="C33" s="470"/>
      <c r="D33" s="470"/>
    </row>
    <row r="34" spans="1:4" ht="44.25" customHeight="1">
      <c r="A34" s="115">
        <v>25</v>
      </c>
      <c r="B34" s="130">
        <v>810</v>
      </c>
      <c r="C34" s="129" t="s">
        <v>1446</v>
      </c>
      <c r="D34" s="135" t="s">
        <v>1447</v>
      </c>
    </row>
    <row r="35" spans="1:4" ht="44.25" customHeight="1">
      <c r="A35" s="115">
        <v>26</v>
      </c>
      <c r="B35" s="129" t="s">
        <v>351</v>
      </c>
      <c r="C35" s="133" t="s">
        <v>297</v>
      </c>
      <c r="D35" s="131" t="s">
        <v>298</v>
      </c>
    </row>
    <row r="36" spans="1:4" ht="44.25" customHeight="1">
      <c r="A36" s="115">
        <v>27</v>
      </c>
      <c r="B36" s="129" t="s">
        <v>351</v>
      </c>
      <c r="C36" s="130" t="s">
        <v>299</v>
      </c>
      <c r="D36" s="131" t="s">
        <v>300</v>
      </c>
    </row>
    <row r="37" spans="1:4" ht="44.25" customHeight="1">
      <c r="A37" s="115"/>
      <c r="B37" s="472" t="s">
        <v>251</v>
      </c>
      <c r="C37" s="473"/>
      <c r="D37" s="474"/>
    </row>
    <row r="38" spans="1:4" ht="44.25" customHeight="1">
      <c r="A38" s="115">
        <v>28</v>
      </c>
      <c r="B38" s="130">
        <v>830</v>
      </c>
      <c r="C38" s="129" t="s">
        <v>1728</v>
      </c>
      <c r="D38" s="135" t="s">
        <v>1729</v>
      </c>
    </row>
    <row r="39" spans="1:4" ht="44.25" customHeight="1">
      <c r="A39" s="115">
        <v>29</v>
      </c>
      <c r="B39" s="130">
        <v>830</v>
      </c>
      <c r="C39" s="129" t="s">
        <v>1446</v>
      </c>
      <c r="D39" s="135" t="s">
        <v>1447</v>
      </c>
    </row>
    <row r="40" spans="1:4" ht="44.25" customHeight="1">
      <c r="A40" s="115">
        <v>30</v>
      </c>
      <c r="B40" s="130">
        <v>830</v>
      </c>
      <c r="C40" s="129" t="s">
        <v>1712</v>
      </c>
      <c r="D40" s="135" t="s">
        <v>1711</v>
      </c>
    </row>
    <row r="41" spans="1:4" ht="44.25" customHeight="1">
      <c r="A41" s="115">
        <v>31</v>
      </c>
      <c r="B41" s="129" t="s">
        <v>200</v>
      </c>
      <c r="C41" s="133" t="s">
        <v>1394</v>
      </c>
      <c r="D41" s="132" t="s">
        <v>1395</v>
      </c>
    </row>
    <row r="42" spans="1:4" ht="44.25" customHeight="1">
      <c r="A42" s="115">
        <v>32</v>
      </c>
      <c r="B42" s="129" t="s">
        <v>200</v>
      </c>
      <c r="C42" s="133" t="s">
        <v>1393</v>
      </c>
      <c r="D42" s="132" t="s">
        <v>1405</v>
      </c>
    </row>
    <row r="43" spans="1:4" ht="44.25" customHeight="1">
      <c r="A43" s="115">
        <v>33</v>
      </c>
      <c r="B43" s="129" t="s">
        <v>200</v>
      </c>
      <c r="C43" s="133" t="s">
        <v>297</v>
      </c>
      <c r="D43" s="131" t="s">
        <v>298</v>
      </c>
    </row>
    <row r="44" spans="1:4" ht="44.25" customHeight="1">
      <c r="A44" s="115">
        <v>34</v>
      </c>
      <c r="B44" s="129" t="s">
        <v>200</v>
      </c>
      <c r="C44" s="130" t="s">
        <v>299</v>
      </c>
      <c r="D44" s="131" t="s">
        <v>300</v>
      </c>
    </row>
    <row r="45" spans="1:4" ht="68.25" customHeight="1">
      <c r="A45" s="115">
        <v>35</v>
      </c>
      <c r="B45" s="129" t="s">
        <v>200</v>
      </c>
      <c r="C45" s="130" t="s">
        <v>1726</v>
      </c>
      <c r="D45" s="131" t="s">
        <v>1727</v>
      </c>
    </row>
    <row r="46" spans="1:4" ht="68.25" customHeight="1">
      <c r="A46" s="115">
        <v>36</v>
      </c>
      <c r="B46" s="129" t="s">
        <v>200</v>
      </c>
      <c r="C46" s="133" t="s">
        <v>1398</v>
      </c>
      <c r="D46" s="131" t="s">
        <v>1495</v>
      </c>
    </row>
    <row r="47" spans="1:4" ht="44.25" customHeight="1">
      <c r="A47" s="115"/>
      <c r="B47" s="469" t="s">
        <v>1332</v>
      </c>
      <c r="C47" s="470"/>
      <c r="D47" s="471"/>
    </row>
    <row r="48" spans="1:4" ht="44.25" customHeight="1">
      <c r="A48" s="115">
        <v>37</v>
      </c>
      <c r="B48" s="130">
        <v>856</v>
      </c>
      <c r="C48" s="129" t="s">
        <v>1446</v>
      </c>
      <c r="D48" s="135" t="s">
        <v>1447</v>
      </c>
    </row>
    <row r="49" spans="1:4" ht="44.25" customHeight="1">
      <c r="A49" s="115">
        <v>38</v>
      </c>
      <c r="B49" s="129" t="s">
        <v>228</v>
      </c>
      <c r="C49" s="133" t="s">
        <v>297</v>
      </c>
      <c r="D49" s="131" t="s">
        <v>298</v>
      </c>
    </row>
    <row r="50" spans="1:4" ht="44.25" customHeight="1">
      <c r="A50" s="115">
        <v>39</v>
      </c>
      <c r="B50" s="129" t="s">
        <v>228</v>
      </c>
      <c r="C50" s="130" t="s">
        <v>305</v>
      </c>
      <c r="D50" s="131" t="s">
        <v>1108</v>
      </c>
    </row>
    <row r="51" spans="1:4" ht="44.25" customHeight="1">
      <c r="A51" s="115">
        <v>40</v>
      </c>
      <c r="B51" s="129" t="s">
        <v>228</v>
      </c>
      <c r="C51" s="133" t="s">
        <v>1412</v>
      </c>
      <c r="D51" s="131" t="s">
        <v>1498</v>
      </c>
    </row>
    <row r="52" spans="1:4" ht="44.25" customHeight="1">
      <c r="A52" s="115">
        <v>41</v>
      </c>
      <c r="B52" s="129" t="s">
        <v>228</v>
      </c>
      <c r="C52" s="133" t="s">
        <v>1434</v>
      </c>
      <c r="D52" s="131" t="s">
        <v>1499</v>
      </c>
    </row>
    <row r="53" spans="1:4" s="114" customFormat="1" ht="44.25" customHeight="1">
      <c r="A53" s="115"/>
      <c r="B53" s="469" t="s">
        <v>1228</v>
      </c>
      <c r="C53" s="470"/>
      <c r="D53" s="471"/>
    </row>
    <row r="54" spans="1:4" ht="75">
      <c r="A54" s="115">
        <v>42</v>
      </c>
      <c r="B54" s="129" t="s">
        <v>66</v>
      </c>
      <c r="C54" s="130" t="s">
        <v>283</v>
      </c>
      <c r="D54" s="131" t="s">
        <v>1500</v>
      </c>
    </row>
    <row r="55" spans="1:4" ht="75">
      <c r="A55" s="115">
        <v>43</v>
      </c>
      <c r="B55" s="129" t="s">
        <v>66</v>
      </c>
      <c r="C55" s="130" t="s">
        <v>284</v>
      </c>
      <c r="D55" s="131" t="s">
        <v>1501</v>
      </c>
    </row>
    <row r="56" spans="1:4" ht="75">
      <c r="A56" s="115">
        <v>44</v>
      </c>
      <c r="B56" s="129" t="s">
        <v>66</v>
      </c>
      <c r="C56" s="130" t="s">
        <v>285</v>
      </c>
      <c r="D56" s="131" t="s">
        <v>1502</v>
      </c>
    </row>
    <row r="57" spans="1:4" ht="60">
      <c r="A57" s="115">
        <v>45</v>
      </c>
      <c r="B57" s="129" t="s">
        <v>66</v>
      </c>
      <c r="C57" s="130" t="s">
        <v>286</v>
      </c>
      <c r="D57" s="131" t="s">
        <v>1503</v>
      </c>
    </row>
    <row r="58" spans="1:4" ht="60">
      <c r="A58" s="115">
        <v>46</v>
      </c>
      <c r="B58" s="129" t="s">
        <v>66</v>
      </c>
      <c r="C58" s="130" t="s">
        <v>287</v>
      </c>
      <c r="D58" s="131" t="s">
        <v>1504</v>
      </c>
    </row>
    <row r="59" spans="1:4" ht="60">
      <c r="A59" s="115">
        <v>47</v>
      </c>
      <c r="B59" s="129" t="s">
        <v>66</v>
      </c>
      <c r="C59" s="130" t="s">
        <v>288</v>
      </c>
      <c r="D59" s="131" t="s">
        <v>1505</v>
      </c>
    </row>
    <row r="60" spans="1:4" ht="60">
      <c r="A60" s="115">
        <v>48</v>
      </c>
      <c r="B60" s="133">
        <v>863</v>
      </c>
      <c r="C60" s="130" t="s">
        <v>289</v>
      </c>
      <c r="D60" s="131" t="s">
        <v>1506</v>
      </c>
    </row>
    <row r="61" spans="1:4" ht="45">
      <c r="A61" s="115">
        <v>49</v>
      </c>
      <c r="B61" s="133">
        <v>863</v>
      </c>
      <c r="C61" s="130" t="s">
        <v>290</v>
      </c>
      <c r="D61" s="131" t="s">
        <v>1507</v>
      </c>
    </row>
    <row r="62" spans="1:4" ht="45">
      <c r="A62" s="115">
        <v>50</v>
      </c>
      <c r="B62" s="133">
        <v>863</v>
      </c>
      <c r="C62" s="130" t="s">
        <v>291</v>
      </c>
      <c r="D62" s="131" t="s">
        <v>1508</v>
      </c>
    </row>
    <row r="63" spans="1:4" ht="60">
      <c r="A63" s="115">
        <v>51</v>
      </c>
      <c r="B63" s="133">
        <v>863</v>
      </c>
      <c r="C63" s="130" t="s">
        <v>292</v>
      </c>
      <c r="D63" s="131" t="s">
        <v>1509</v>
      </c>
    </row>
    <row r="64" spans="1:4" ht="45">
      <c r="A64" s="115">
        <v>52</v>
      </c>
      <c r="B64" s="133">
        <v>863</v>
      </c>
      <c r="C64" s="130" t="s">
        <v>293</v>
      </c>
      <c r="D64" s="131" t="s">
        <v>1510</v>
      </c>
    </row>
    <row r="65" spans="1:4" ht="45">
      <c r="A65" s="115">
        <v>53</v>
      </c>
      <c r="B65" s="133">
        <v>863</v>
      </c>
      <c r="C65" s="130" t="s">
        <v>544</v>
      </c>
      <c r="D65" s="131" t="s">
        <v>1511</v>
      </c>
    </row>
    <row r="66" spans="1:4" s="114" customFormat="1" ht="44.25" customHeight="1">
      <c r="A66" s="115">
        <v>54</v>
      </c>
      <c r="B66" s="133">
        <v>863</v>
      </c>
      <c r="C66" s="130" t="s">
        <v>545</v>
      </c>
      <c r="D66" s="134" t="s">
        <v>546</v>
      </c>
    </row>
    <row r="67" spans="1:4" s="114" customFormat="1" ht="44.25" customHeight="1">
      <c r="A67" s="115">
        <v>55</v>
      </c>
      <c r="B67" s="130">
        <v>863</v>
      </c>
      <c r="C67" s="129" t="s">
        <v>1446</v>
      </c>
      <c r="D67" s="135" t="s">
        <v>1447</v>
      </c>
    </row>
    <row r="68" spans="1:4" ht="44.25" customHeight="1">
      <c r="A68" s="115">
        <v>56</v>
      </c>
      <c r="B68" s="133">
        <v>863</v>
      </c>
      <c r="C68" s="133" t="s">
        <v>547</v>
      </c>
      <c r="D68" s="131" t="s">
        <v>548</v>
      </c>
    </row>
    <row r="69" spans="1:4" s="114" customFormat="1" ht="75">
      <c r="A69" s="115">
        <v>57</v>
      </c>
      <c r="B69" s="133">
        <v>863</v>
      </c>
      <c r="C69" s="130" t="s">
        <v>1237</v>
      </c>
      <c r="D69" s="131" t="s">
        <v>1512</v>
      </c>
    </row>
    <row r="70" spans="1:4" ht="75">
      <c r="A70" s="115">
        <v>58</v>
      </c>
      <c r="B70" s="133">
        <v>863</v>
      </c>
      <c r="C70" s="130" t="s">
        <v>295</v>
      </c>
      <c r="D70" s="131" t="s">
        <v>1513</v>
      </c>
    </row>
    <row r="71" spans="1:4" s="114" customFormat="1" ht="45">
      <c r="A71" s="115">
        <v>59</v>
      </c>
      <c r="B71" s="133">
        <v>863</v>
      </c>
      <c r="C71" s="130" t="s">
        <v>296</v>
      </c>
      <c r="D71" s="131" t="s">
        <v>1514</v>
      </c>
    </row>
    <row r="72" spans="1:4" ht="45">
      <c r="A72" s="115">
        <v>60</v>
      </c>
      <c r="B72" s="133">
        <v>863</v>
      </c>
      <c r="C72" s="130" t="s">
        <v>549</v>
      </c>
      <c r="D72" s="131" t="s">
        <v>1515</v>
      </c>
    </row>
    <row r="73" spans="1:4" ht="44.25" customHeight="1">
      <c r="A73" s="115">
        <v>61</v>
      </c>
      <c r="B73" s="133">
        <v>863</v>
      </c>
      <c r="C73" s="130" t="s">
        <v>1404</v>
      </c>
      <c r="D73" s="134" t="s">
        <v>1372</v>
      </c>
    </row>
    <row r="74" spans="1:4" ht="44.25" customHeight="1">
      <c r="A74" s="115">
        <v>62</v>
      </c>
      <c r="B74" s="133">
        <v>863</v>
      </c>
      <c r="C74" s="133" t="s">
        <v>297</v>
      </c>
      <c r="D74" s="131" t="s">
        <v>298</v>
      </c>
    </row>
    <row r="75" spans="1:4" ht="44.25" customHeight="1">
      <c r="A75" s="115">
        <v>63</v>
      </c>
      <c r="B75" s="133">
        <v>863</v>
      </c>
      <c r="C75" s="133" t="s">
        <v>299</v>
      </c>
      <c r="D75" s="131" t="s">
        <v>300</v>
      </c>
    </row>
    <row r="76" spans="1:4" ht="44.25" customHeight="1">
      <c r="A76" s="115">
        <v>64</v>
      </c>
      <c r="B76" s="133">
        <v>863</v>
      </c>
      <c r="C76" s="133" t="s">
        <v>1398</v>
      </c>
      <c r="D76" s="131" t="s">
        <v>1495</v>
      </c>
    </row>
    <row r="77" spans="1:4" ht="44.25" customHeight="1">
      <c r="A77" s="115">
        <v>65</v>
      </c>
      <c r="B77" s="133">
        <v>863</v>
      </c>
      <c r="C77" s="133" t="s">
        <v>1401</v>
      </c>
      <c r="D77" s="131" t="s">
        <v>1516</v>
      </c>
    </row>
    <row r="78" spans="1:4" ht="44.25" customHeight="1">
      <c r="A78" s="115"/>
      <c r="B78" s="469" t="s">
        <v>1227</v>
      </c>
      <c r="C78" s="470"/>
      <c r="D78" s="471"/>
    </row>
    <row r="79" spans="1:4" ht="44.25" customHeight="1">
      <c r="A79" s="115">
        <v>66</v>
      </c>
      <c r="B79" s="129" t="s">
        <v>206</v>
      </c>
      <c r="C79" s="129" t="s">
        <v>303</v>
      </c>
      <c r="D79" s="135" t="s">
        <v>304</v>
      </c>
    </row>
    <row r="80" spans="1:4" ht="44.25" customHeight="1">
      <c r="A80" s="115">
        <v>67</v>
      </c>
      <c r="B80" s="129" t="s">
        <v>206</v>
      </c>
      <c r="C80" s="129" t="s">
        <v>309</v>
      </c>
      <c r="D80" s="135" t="s">
        <v>310</v>
      </c>
    </row>
    <row r="81" spans="1:4" ht="44.25" customHeight="1">
      <c r="A81" s="115">
        <v>68</v>
      </c>
      <c r="B81" s="129" t="s">
        <v>206</v>
      </c>
      <c r="C81" s="129" t="s">
        <v>311</v>
      </c>
      <c r="D81" s="135" t="s">
        <v>312</v>
      </c>
    </row>
    <row r="82" spans="1:4" ht="44.25" customHeight="1">
      <c r="A82" s="115">
        <v>69</v>
      </c>
      <c r="B82" s="129" t="s">
        <v>206</v>
      </c>
      <c r="C82" s="129" t="s">
        <v>313</v>
      </c>
      <c r="D82" s="135" t="s">
        <v>314</v>
      </c>
    </row>
    <row r="83" spans="1:4" ht="44.25" customHeight="1">
      <c r="A83" s="115">
        <v>70</v>
      </c>
      <c r="B83" s="129" t="s">
        <v>206</v>
      </c>
      <c r="C83" s="129" t="s">
        <v>1231</v>
      </c>
      <c r="D83" s="135" t="s">
        <v>1213</v>
      </c>
    </row>
    <row r="84" spans="1:4" ht="44.25" customHeight="1">
      <c r="A84" s="115">
        <v>71</v>
      </c>
      <c r="B84" s="130">
        <v>875</v>
      </c>
      <c r="C84" s="129" t="s">
        <v>1446</v>
      </c>
      <c r="D84" s="135" t="s">
        <v>1447</v>
      </c>
    </row>
    <row r="85" spans="1:4" ht="50.25" customHeight="1">
      <c r="A85" s="115">
        <v>72</v>
      </c>
      <c r="B85" s="130">
        <v>875</v>
      </c>
      <c r="C85" s="130" t="s">
        <v>1393</v>
      </c>
      <c r="D85" s="132" t="s">
        <v>1405</v>
      </c>
    </row>
    <row r="86" spans="1:4" ht="44.25" customHeight="1">
      <c r="A86" s="115">
        <v>73</v>
      </c>
      <c r="B86" s="129" t="s">
        <v>206</v>
      </c>
      <c r="C86" s="130" t="s">
        <v>1403</v>
      </c>
      <c r="D86" s="79" t="s">
        <v>1402</v>
      </c>
    </row>
    <row r="87" spans="1:4" ht="44.25" customHeight="1">
      <c r="A87" s="115">
        <v>74</v>
      </c>
      <c r="B87" s="129" t="s">
        <v>206</v>
      </c>
      <c r="C87" s="133" t="s">
        <v>297</v>
      </c>
      <c r="D87" s="131" t="s">
        <v>298</v>
      </c>
    </row>
    <row r="88" spans="1:4" ht="44.25" customHeight="1">
      <c r="A88" s="115">
        <v>75</v>
      </c>
      <c r="B88" s="129" t="s">
        <v>206</v>
      </c>
      <c r="C88" s="130" t="s">
        <v>305</v>
      </c>
      <c r="D88" s="131" t="s">
        <v>1109</v>
      </c>
    </row>
    <row r="89" spans="1:4" ht="60">
      <c r="A89" s="115">
        <v>76</v>
      </c>
      <c r="B89" s="129" t="s">
        <v>206</v>
      </c>
      <c r="C89" s="130" t="s">
        <v>1396</v>
      </c>
      <c r="D89" s="134" t="s">
        <v>1494</v>
      </c>
    </row>
    <row r="90" spans="1:4" ht="44.25" customHeight="1">
      <c r="A90" s="115">
        <v>77</v>
      </c>
      <c r="B90" s="129" t="s">
        <v>206</v>
      </c>
      <c r="C90" s="133" t="s">
        <v>1397</v>
      </c>
      <c r="D90" s="131" t="s">
        <v>550</v>
      </c>
    </row>
    <row r="91" spans="1:4" ht="44.25" customHeight="1">
      <c r="A91" s="115">
        <v>78</v>
      </c>
      <c r="B91" s="129" t="s">
        <v>206</v>
      </c>
      <c r="C91" s="133" t="s">
        <v>1410</v>
      </c>
      <c r="D91" s="131" t="s">
        <v>306</v>
      </c>
    </row>
    <row r="92" spans="1:4" ht="44.25" customHeight="1">
      <c r="A92" s="115">
        <v>79</v>
      </c>
      <c r="B92" s="129" t="s">
        <v>206</v>
      </c>
      <c r="C92" s="133" t="s">
        <v>1411</v>
      </c>
      <c r="D92" s="131" t="s">
        <v>307</v>
      </c>
    </row>
    <row r="93" spans="1:4" ht="44.25" customHeight="1">
      <c r="A93" s="115">
        <v>80</v>
      </c>
      <c r="B93" s="129" t="s">
        <v>206</v>
      </c>
      <c r="C93" s="130" t="s">
        <v>1406</v>
      </c>
      <c r="D93" s="131" t="s">
        <v>1517</v>
      </c>
    </row>
    <row r="94" spans="1:4" ht="44.25" customHeight="1">
      <c r="A94" s="115">
        <v>81</v>
      </c>
      <c r="B94" s="129" t="s">
        <v>206</v>
      </c>
      <c r="C94" s="130" t="s">
        <v>1407</v>
      </c>
      <c r="D94" s="131" t="s">
        <v>1518</v>
      </c>
    </row>
    <row r="95" spans="1:4" ht="44.25" customHeight="1">
      <c r="A95" s="115">
        <v>82</v>
      </c>
      <c r="B95" s="129" t="s">
        <v>206</v>
      </c>
      <c r="C95" s="130" t="s">
        <v>1408</v>
      </c>
      <c r="D95" s="131" t="s">
        <v>1519</v>
      </c>
    </row>
    <row r="96" spans="1:4" ht="44.25" customHeight="1">
      <c r="A96" s="115">
        <v>83</v>
      </c>
      <c r="B96" s="129" t="s">
        <v>206</v>
      </c>
      <c r="C96" s="130" t="s">
        <v>1409</v>
      </c>
      <c r="D96" s="131" t="s">
        <v>1520</v>
      </c>
    </row>
    <row r="97" spans="1:4" ht="30">
      <c r="A97" s="115">
        <v>84</v>
      </c>
      <c r="B97" s="143" t="s">
        <v>206</v>
      </c>
      <c r="C97" s="133" t="s">
        <v>1412</v>
      </c>
      <c r="D97" s="131" t="s">
        <v>1498</v>
      </c>
    </row>
    <row r="98" spans="1:4" ht="45">
      <c r="A98" s="115">
        <v>85</v>
      </c>
      <c r="B98" s="143" t="s">
        <v>206</v>
      </c>
      <c r="C98" s="133" t="s">
        <v>1413</v>
      </c>
      <c r="D98" s="131" t="s">
        <v>1110</v>
      </c>
    </row>
    <row r="99" spans="1:4" ht="15.75">
      <c r="A99" s="115"/>
      <c r="B99" s="476" t="s">
        <v>1493</v>
      </c>
      <c r="C99" s="477"/>
      <c r="D99" s="478"/>
    </row>
    <row r="100" spans="1:4" ht="30">
      <c r="A100" s="115">
        <v>86</v>
      </c>
      <c r="B100" s="130">
        <v>880</v>
      </c>
      <c r="C100" s="129" t="s">
        <v>302</v>
      </c>
      <c r="D100" s="135" t="s">
        <v>1104</v>
      </c>
    </row>
    <row r="101" spans="1:4" ht="30">
      <c r="A101" s="115">
        <v>87</v>
      </c>
      <c r="B101" s="130">
        <v>880</v>
      </c>
      <c r="C101" s="129" t="s">
        <v>1446</v>
      </c>
      <c r="D101" s="135" t="s">
        <v>1447</v>
      </c>
    </row>
    <row r="102" spans="1:4" ht="60">
      <c r="A102" s="115"/>
      <c r="B102" s="355">
        <v>880</v>
      </c>
      <c r="C102" s="355" t="s">
        <v>1393</v>
      </c>
      <c r="D102" s="356" t="s">
        <v>1405</v>
      </c>
    </row>
    <row r="103" spans="1:4" ht="15">
      <c r="A103" s="115">
        <v>88</v>
      </c>
      <c r="B103" s="130">
        <v>880</v>
      </c>
      <c r="C103" s="133" t="s">
        <v>297</v>
      </c>
      <c r="D103" s="131" t="s">
        <v>298</v>
      </c>
    </row>
    <row r="104" spans="1:4" ht="15">
      <c r="A104" s="115">
        <v>89</v>
      </c>
      <c r="B104" s="130">
        <v>880</v>
      </c>
      <c r="C104" s="130" t="s">
        <v>299</v>
      </c>
      <c r="D104" s="131" t="s">
        <v>300</v>
      </c>
    </row>
    <row r="105" spans="1:4" ht="45">
      <c r="A105" s="115">
        <v>90</v>
      </c>
      <c r="B105" s="209">
        <v>880</v>
      </c>
      <c r="C105" s="209" t="s">
        <v>1399</v>
      </c>
      <c r="D105" s="131" t="s">
        <v>1496</v>
      </c>
    </row>
    <row r="106" spans="1:4" ht="15.75">
      <c r="A106" s="115"/>
      <c r="B106" s="469" t="s">
        <v>35</v>
      </c>
      <c r="C106" s="470"/>
      <c r="D106" s="471"/>
    </row>
    <row r="107" spans="1:4" ht="30">
      <c r="A107" s="115">
        <v>91</v>
      </c>
      <c r="B107" s="130">
        <v>890</v>
      </c>
      <c r="C107" s="129" t="s">
        <v>1468</v>
      </c>
      <c r="D107" s="135" t="s">
        <v>1759</v>
      </c>
    </row>
    <row r="108" spans="1:4" s="361" customFormat="1" ht="30">
      <c r="A108" s="357">
        <v>92</v>
      </c>
      <c r="B108" s="358">
        <v>890</v>
      </c>
      <c r="C108" s="359" t="s">
        <v>1446</v>
      </c>
      <c r="D108" s="360" t="s">
        <v>1447</v>
      </c>
    </row>
    <row r="109" spans="1:4" ht="45">
      <c r="A109" s="115">
        <v>93</v>
      </c>
      <c r="B109" s="129" t="s">
        <v>207</v>
      </c>
      <c r="C109" s="130" t="s">
        <v>1391</v>
      </c>
      <c r="D109" s="136" t="s">
        <v>1392</v>
      </c>
    </row>
    <row r="110" spans="1:4" ht="45">
      <c r="A110" s="115">
        <v>94</v>
      </c>
      <c r="B110" s="129" t="s">
        <v>207</v>
      </c>
      <c r="C110" s="130" t="s">
        <v>1390</v>
      </c>
      <c r="D110" s="131" t="s">
        <v>315</v>
      </c>
    </row>
    <row r="111" spans="1:4" ht="45">
      <c r="A111" s="115">
        <v>95</v>
      </c>
      <c r="B111" s="129" t="s">
        <v>207</v>
      </c>
      <c r="C111" s="130" t="s">
        <v>1414</v>
      </c>
      <c r="D111" s="131" t="s">
        <v>1415</v>
      </c>
    </row>
    <row r="112" spans="1:4" ht="15">
      <c r="A112" s="115">
        <v>96</v>
      </c>
      <c r="B112" s="129" t="s">
        <v>207</v>
      </c>
      <c r="C112" s="133" t="s">
        <v>297</v>
      </c>
      <c r="D112" s="131" t="s">
        <v>298</v>
      </c>
    </row>
    <row r="113" spans="1:4" s="361" customFormat="1" ht="30">
      <c r="A113" s="357">
        <v>97</v>
      </c>
      <c r="B113" s="359" t="s">
        <v>207</v>
      </c>
      <c r="C113" s="362" t="s">
        <v>305</v>
      </c>
      <c r="D113" s="363" t="s">
        <v>1111</v>
      </c>
    </row>
    <row r="114" spans="1:4" ht="31.5" customHeight="1">
      <c r="A114" s="115">
        <v>98</v>
      </c>
      <c r="B114" s="129" t="s">
        <v>207</v>
      </c>
      <c r="C114" s="130" t="s">
        <v>1426</v>
      </c>
      <c r="D114" s="131" t="s">
        <v>317</v>
      </c>
    </row>
    <row r="115" spans="1:4" ht="30">
      <c r="A115" s="115">
        <v>99</v>
      </c>
      <c r="B115" s="129" t="s">
        <v>207</v>
      </c>
      <c r="C115" s="130" t="s">
        <v>1246</v>
      </c>
      <c r="D115" s="132" t="s">
        <v>318</v>
      </c>
    </row>
    <row r="116" spans="1:4" ht="15">
      <c r="A116" s="115">
        <v>100</v>
      </c>
      <c r="B116" s="129" t="s">
        <v>207</v>
      </c>
      <c r="C116" s="130" t="s">
        <v>1427</v>
      </c>
      <c r="D116" s="132" t="s">
        <v>1428</v>
      </c>
    </row>
    <row r="117" spans="1:4" ht="45">
      <c r="A117" s="115">
        <v>101</v>
      </c>
      <c r="B117" s="129" t="s">
        <v>207</v>
      </c>
      <c r="C117" s="130" t="s">
        <v>1704</v>
      </c>
      <c r="D117" s="132" t="s">
        <v>1708</v>
      </c>
    </row>
    <row r="118" spans="1:4" ht="90">
      <c r="A118" s="115">
        <v>102</v>
      </c>
      <c r="B118" s="129" t="s">
        <v>207</v>
      </c>
      <c r="C118" s="130" t="s">
        <v>1247</v>
      </c>
      <c r="D118" s="132" t="s">
        <v>1429</v>
      </c>
    </row>
    <row r="119" spans="1:4" ht="60">
      <c r="A119" s="115">
        <v>103</v>
      </c>
      <c r="B119" s="129" t="s">
        <v>1049</v>
      </c>
      <c r="C119" s="130" t="s">
        <v>1248</v>
      </c>
      <c r="D119" s="132" t="s">
        <v>1430</v>
      </c>
    </row>
    <row r="120" spans="1:4" ht="45">
      <c r="A120" s="115">
        <v>104</v>
      </c>
      <c r="B120" s="129" t="s">
        <v>207</v>
      </c>
      <c r="C120" s="130" t="s">
        <v>1249</v>
      </c>
      <c r="D120" s="132" t="s">
        <v>1066</v>
      </c>
    </row>
    <row r="121" spans="1:4" ht="60">
      <c r="A121" s="115">
        <v>105</v>
      </c>
      <c r="B121" s="129" t="s">
        <v>207</v>
      </c>
      <c r="C121" s="130" t="s">
        <v>1462</v>
      </c>
      <c r="D121" s="132" t="s">
        <v>1699</v>
      </c>
    </row>
    <row r="122" spans="1:4" ht="75">
      <c r="A122" s="115">
        <v>106</v>
      </c>
      <c r="B122" s="129" t="s">
        <v>207</v>
      </c>
      <c r="C122" s="130" t="s">
        <v>1469</v>
      </c>
      <c r="D122" s="132" t="s">
        <v>1470</v>
      </c>
    </row>
    <row r="123" spans="1:4" ht="30">
      <c r="A123" s="115">
        <v>107</v>
      </c>
      <c r="B123" s="129" t="s">
        <v>207</v>
      </c>
      <c r="C123" s="130" t="s">
        <v>1416</v>
      </c>
      <c r="D123" s="132" t="s">
        <v>1431</v>
      </c>
    </row>
    <row r="124" spans="1:4" ht="38.25" customHeight="1">
      <c r="A124" s="115">
        <v>108</v>
      </c>
      <c r="B124" s="129" t="s">
        <v>207</v>
      </c>
      <c r="C124" s="130" t="s">
        <v>1696</v>
      </c>
      <c r="D124" s="132" t="s">
        <v>1697</v>
      </c>
    </row>
    <row r="125" spans="1:4" ht="59.25" customHeight="1">
      <c r="A125" s="115">
        <v>109</v>
      </c>
      <c r="B125" s="129" t="s">
        <v>207</v>
      </c>
      <c r="C125" s="130" t="s">
        <v>1616</v>
      </c>
      <c r="D125" s="132" t="s">
        <v>1617</v>
      </c>
    </row>
    <row r="126" spans="1:4" ht="45">
      <c r="A126" s="115">
        <v>110</v>
      </c>
      <c r="B126" s="129" t="s">
        <v>207</v>
      </c>
      <c r="C126" s="130" t="s">
        <v>1250</v>
      </c>
      <c r="D126" s="132" t="s">
        <v>1223</v>
      </c>
    </row>
    <row r="127" spans="1:4" ht="30">
      <c r="A127" s="115">
        <v>111</v>
      </c>
      <c r="B127" s="129" t="s">
        <v>207</v>
      </c>
      <c r="C127" s="130" t="s">
        <v>1251</v>
      </c>
      <c r="D127" s="164" t="s">
        <v>1432</v>
      </c>
    </row>
    <row r="128" spans="1:4" ht="30">
      <c r="A128" s="115">
        <v>112</v>
      </c>
      <c r="B128" s="129" t="s">
        <v>207</v>
      </c>
      <c r="C128" s="130" t="s">
        <v>1252</v>
      </c>
      <c r="D128" s="164" t="s">
        <v>1378</v>
      </c>
    </row>
    <row r="129" spans="1:4" ht="30">
      <c r="A129" s="115">
        <v>113</v>
      </c>
      <c r="B129" s="129" t="s">
        <v>207</v>
      </c>
      <c r="C129" s="130" t="s">
        <v>1417</v>
      </c>
      <c r="D129" s="164" t="s">
        <v>1433</v>
      </c>
    </row>
    <row r="130" spans="1:4" ht="60">
      <c r="A130" s="115">
        <v>114</v>
      </c>
      <c r="B130" s="129" t="s">
        <v>207</v>
      </c>
      <c r="C130" s="130" t="s">
        <v>1448</v>
      </c>
      <c r="D130" s="164" t="s">
        <v>1521</v>
      </c>
    </row>
    <row r="131" spans="1:4" ht="60">
      <c r="A131" s="115">
        <v>115</v>
      </c>
      <c r="B131" s="129" t="s">
        <v>207</v>
      </c>
      <c r="C131" s="130" t="s">
        <v>1253</v>
      </c>
      <c r="D131" s="132" t="s">
        <v>1522</v>
      </c>
    </row>
    <row r="132" spans="1:4" ht="45">
      <c r="A132" s="115">
        <v>116</v>
      </c>
      <c r="B132" s="129" t="s">
        <v>207</v>
      </c>
      <c r="C132" s="130" t="s">
        <v>1471</v>
      </c>
      <c r="D132" s="132" t="s">
        <v>1523</v>
      </c>
    </row>
    <row r="133" spans="1:4" ht="60">
      <c r="A133" s="115">
        <v>117</v>
      </c>
      <c r="B133" s="129" t="s">
        <v>207</v>
      </c>
      <c r="C133" s="130" t="s">
        <v>1463</v>
      </c>
      <c r="D133" s="344" t="s">
        <v>1730</v>
      </c>
    </row>
    <row r="134" spans="1:4" ht="30">
      <c r="A134" s="115">
        <v>118</v>
      </c>
      <c r="B134" s="129" t="s">
        <v>207</v>
      </c>
      <c r="C134" s="130" t="s">
        <v>1722</v>
      </c>
      <c r="D134" s="132" t="s">
        <v>1723</v>
      </c>
    </row>
    <row r="135" spans="1:4" ht="45.75" customHeight="1">
      <c r="A135" s="115">
        <v>119</v>
      </c>
      <c r="B135" s="129" t="s">
        <v>207</v>
      </c>
      <c r="C135" s="130" t="s">
        <v>1744</v>
      </c>
      <c r="D135" s="132" t="s">
        <v>1745</v>
      </c>
    </row>
    <row r="136" spans="1:4" ht="120">
      <c r="A136" s="115">
        <v>120</v>
      </c>
      <c r="B136" s="129" t="s">
        <v>207</v>
      </c>
      <c r="C136" s="130" t="s">
        <v>1254</v>
      </c>
      <c r="D136" s="132" t="s">
        <v>1524</v>
      </c>
    </row>
    <row r="137" spans="1:4" ht="30">
      <c r="A137" s="115">
        <v>121</v>
      </c>
      <c r="B137" s="129" t="s">
        <v>207</v>
      </c>
      <c r="C137" s="130" t="s">
        <v>1255</v>
      </c>
      <c r="D137" s="132" t="s">
        <v>1525</v>
      </c>
    </row>
    <row r="138" spans="1:4" ht="30">
      <c r="A138" s="115">
        <v>122</v>
      </c>
      <c r="B138" s="129" t="s">
        <v>207</v>
      </c>
      <c r="C138" s="130" t="s">
        <v>1256</v>
      </c>
      <c r="D138" s="132" t="s">
        <v>1526</v>
      </c>
    </row>
    <row r="139" spans="1:4" ht="45">
      <c r="A139" s="115">
        <v>123</v>
      </c>
      <c r="B139" s="129" t="s">
        <v>207</v>
      </c>
      <c r="C139" s="130" t="s">
        <v>1257</v>
      </c>
      <c r="D139" s="132" t="s">
        <v>1527</v>
      </c>
    </row>
    <row r="140" spans="1:4" ht="45">
      <c r="A140" s="115">
        <v>124</v>
      </c>
      <c r="B140" s="129" t="s">
        <v>207</v>
      </c>
      <c r="C140" s="130" t="s">
        <v>1592</v>
      </c>
      <c r="D140" s="132" t="s">
        <v>1593</v>
      </c>
    </row>
    <row r="141" spans="1:4" ht="45">
      <c r="A141" s="115">
        <v>125</v>
      </c>
      <c r="B141" s="129" t="s">
        <v>207</v>
      </c>
      <c r="C141" s="130" t="s">
        <v>1706</v>
      </c>
      <c r="D141" s="132" t="s">
        <v>1705</v>
      </c>
    </row>
    <row r="142" spans="1:4" ht="75">
      <c r="A142" s="115">
        <v>126</v>
      </c>
      <c r="B142" s="129" t="s">
        <v>207</v>
      </c>
      <c r="C142" s="130" t="s">
        <v>1418</v>
      </c>
      <c r="D142" s="132" t="s">
        <v>1528</v>
      </c>
    </row>
    <row r="143" spans="1:4" ht="60">
      <c r="A143" s="115">
        <v>127</v>
      </c>
      <c r="B143" s="129" t="s">
        <v>207</v>
      </c>
      <c r="C143" s="130" t="s">
        <v>1258</v>
      </c>
      <c r="D143" s="132" t="s">
        <v>1529</v>
      </c>
    </row>
    <row r="144" spans="1:4" ht="45">
      <c r="A144" s="115">
        <v>128</v>
      </c>
      <c r="B144" s="129" t="s">
        <v>207</v>
      </c>
      <c r="C144" s="130" t="s">
        <v>1473</v>
      </c>
      <c r="D144" s="132" t="s">
        <v>1530</v>
      </c>
    </row>
    <row r="145" spans="1:4" ht="45">
      <c r="A145" s="115">
        <v>129</v>
      </c>
      <c r="B145" s="129" t="s">
        <v>207</v>
      </c>
      <c r="C145" s="130" t="s">
        <v>1419</v>
      </c>
      <c r="D145" s="132" t="s">
        <v>1531</v>
      </c>
    </row>
    <row r="146" spans="1:4" ht="45">
      <c r="A146" s="115">
        <v>130</v>
      </c>
      <c r="B146" s="129" t="s">
        <v>207</v>
      </c>
      <c r="C146" s="129" t="s">
        <v>1259</v>
      </c>
      <c r="D146" s="137" t="s">
        <v>1532</v>
      </c>
    </row>
    <row r="147" spans="1:4" ht="60">
      <c r="A147" s="115">
        <v>131</v>
      </c>
      <c r="B147" s="129" t="s">
        <v>207</v>
      </c>
      <c r="C147" s="129" t="s">
        <v>1575</v>
      </c>
      <c r="D147" s="137" t="s">
        <v>1576</v>
      </c>
    </row>
    <row r="148" spans="1:4" ht="30">
      <c r="A148" s="115">
        <v>132</v>
      </c>
      <c r="B148" s="129" t="s">
        <v>207</v>
      </c>
      <c r="C148" s="129" t="s">
        <v>1487</v>
      </c>
      <c r="D148" s="137" t="s">
        <v>1533</v>
      </c>
    </row>
    <row r="149" spans="1:4" ht="30">
      <c r="A149" s="115">
        <v>133</v>
      </c>
      <c r="B149" s="129" t="s">
        <v>207</v>
      </c>
      <c r="C149" s="129" t="s">
        <v>1420</v>
      </c>
      <c r="D149" s="137" t="s">
        <v>1534</v>
      </c>
    </row>
    <row r="150" spans="1:4" ht="30">
      <c r="A150" s="115">
        <v>134</v>
      </c>
      <c r="B150" s="129" t="s">
        <v>207</v>
      </c>
      <c r="C150" s="129" t="s">
        <v>1260</v>
      </c>
      <c r="D150" s="137" t="s">
        <v>1535</v>
      </c>
    </row>
    <row r="151" spans="1:4" ht="30">
      <c r="A151" s="115">
        <v>135</v>
      </c>
      <c r="B151" s="129" t="s">
        <v>207</v>
      </c>
      <c r="C151" s="130" t="s">
        <v>1261</v>
      </c>
      <c r="D151" s="138" t="s">
        <v>1536</v>
      </c>
    </row>
    <row r="152" spans="1:4" ht="45">
      <c r="A152" s="115">
        <v>136</v>
      </c>
      <c r="B152" s="129" t="s">
        <v>207</v>
      </c>
      <c r="C152" s="129" t="s">
        <v>1262</v>
      </c>
      <c r="D152" s="132" t="s">
        <v>1537</v>
      </c>
    </row>
    <row r="153" spans="1:4" ht="45">
      <c r="A153" s="115">
        <v>137</v>
      </c>
      <c r="B153" s="129" t="s">
        <v>207</v>
      </c>
      <c r="C153" s="129" t="s">
        <v>1263</v>
      </c>
      <c r="D153" s="132" t="s">
        <v>1538</v>
      </c>
    </row>
    <row r="154" spans="1:4" ht="45">
      <c r="A154" s="115">
        <v>138</v>
      </c>
      <c r="B154" s="129" t="s">
        <v>207</v>
      </c>
      <c r="C154" s="130" t="s">
        <v>1421</v>
      </c>
      <c r="D154" s="132" t="s">
        <v>1539</v>
      </c>
    </row>
    <row r="155" spans="1:4" ht="30">
      <c r="A155" s="115">
        <v>139</v>
      </c>
      <c r="B155" s="129" t="s">
        <v>207</v>
      </c>
      <c r="C155" s="130" t="s">
        <v>1264</v>
      </c>
      <c r="D155" s="164" t="s">
        <v>1540</v>
      </c>
    </row>
    <row r="156" spans="1:4" ht="45">
      <c r="A156" s="115">
        <v>140</v>
      </c>
      <c r="B156" s="129" t="s">
        <v>207</v>
      </c>
      <c r="C156" s="129" t="s">
        <v>1265</v>
      </c>
      <c r="D156" s="132" t="s">
        <v>1541</v>
      </c>
    </row>
    <row r="157" spans="1:4" ht="105">
      <c r="A157" s="115">
        <v>141</v>
      </c>
      <c r="B157" s="129" t="s">
        <v>207</v>
      </c>
      <c r="C157" s="129" t="s">
        <v>1266</v>
      </c>
      <c r="D157" s="137" t="s">
        <v>1542</v>
      </c>
    </row>
    <row r="158" spans="1:4" ht="105">
      <c r="A158" s="115">
        <v>142</v>
      </c>
      <c r="B158" s="129" t="s">
        <v>207</v>
      </c>
      <c r="C158" s="129" t="s">
        <v>1267</v>
      </c>
      <c r="D158" s="137" t="s">
        <v>1543</v>
      </c>
    </row>
    <row r="159" spans="1:4" ht="30">
      <c r="A159" s="115">
        <v>143</v>
      </c>
      <c r="B159" s="129" t="s">
        <v>207</v>
      </c>
      <c r="C159" s="129" t="s">
        <v>1268</v>
      </c>
      <c r="D159" s="164" t="s">
        <v>1614</v>
      </c>
    </row>
    <row r="160" spans="1:4" ht="60">
      <c r="A160" s="115">
        <v>144</v>
      </c>
      <c r="B160" s="129" t="s">
        <v>207</v>
      </c>
      <c r="C160" s="129" t="s">
        <v>1269</v>
      </c>
      <c r="D160" s="137" t="s">
        <v>1544</v>
      </c>
    </row>
    <row r="161" spans="1:4" ht="75">
      <c r="A161" s="115">
        <v>145</v>
      </c>
      <c r="B161" s="129" t="s">
        <v>207</v>
      </c>
      <c r="C161" s="129" t="s">
        <v>1270</v>
      </c>
      <c r="D161" s="137" t="s">
        <v>1545</v>
      </c>
    </row>
    <row r="162" spans="1:4" ht="45">
      <c r="A162" s="115">
        <v>146</v>
      </c>
      <c r="B162" s="129" t="s">
        <v>207</v>
      </c>
      <c r="C162" s="129" t="s">
        <v>1618</v>
      </c>
      <c r="D162" s="137" t="s">
        <v>1619</v>
      </c>
    </row>
    <row r="163" spans="1:4" ht="75">
      <c r="A163" s="115">
        <v>147</v>
      </c>
      <c r="B163" s="129" t="s">
        <v>207</v>
      </c>
      <c r="C163" s="129" t="s">
        <v>1422</v>
      </c>
      <c r="D163" s="164" t="s">
        <v>1546</v>
      </c>
    </row>
    <row r="164" spans="1:4" ht="60">
      <c r="A164" s="115">
        <v>148</v>
      </c>
      <c r="B164" s="129" t="s">
        <v>207</v>
      </c>
      <c r="C164" s="129" t="s">
        <v>1295</v>
      </c>
      <c r="D164" s="137" t="s">
        <v>1547</v>
      </c>
    </row>
    <row r="165" spans="1:4" ht="60">
      <c r="A165" s="115">
        <v>149</v>
      </c>
      <c r="B165" s="129" t="s">
        <v>207</v>
      </c>
      <c r="C165" s="129" t="s">
        <v>1488</v>
      </c>
      <c r="D165" s="137" t="s">
        <v>1548</v>
      </c>
    </row>
    <row r="166" spans="1:4" ht="150">
      <c r="A166" s="115">
        <v>150</v>
      </c>
      <c r="B166" s="129" t="s">
        <v>207</v>
      </c>
      <c r="C166" s="129" t="s">
        <v>1271</v>
      </c>
      <c r="D166" s="164" t="s">
        <v>1549</v>
      </c>
    </row>
    <row r="167" spans="1:4" ht="150">
      <c r="A167" s="115">
        <v>151</v>
      </c>
      <c r="B167" s="129" t="s">
        <v>207</v>
      </c>
      <c r="C167" s="129" t="s">
        <v>1272</v>
      </c>
      <c r="D167" s="164" t="s">
        <v>1550</v>
      </c>
    </row>
    <row r="168" spans="1:4" ht="60">
      <c r="A168" s="115">
        <v>152</v>
      </c>
      <c r="B168" s="129" t="s">
        <v>207</v>
      </c>
      <c r="C168" s="129" t="s">
        <v>1273</v>
      </c>
      <c r="D168" s="137" t="s">
        <v>1551</v>
      </c>
    </row>
    <row r="169" spans="1:4" ht="61.5" customHeight="1">
      <c r="A169" s="115">
        <v>153</v>
      </c>
      <c r="B169" s="129" t="s">
        <v>207</v>
      </c>
      <c r="C169" s="129" t="s">
        <v>1623</v>
      </c>
      <c r="D169" s="137" t="s">
        <v>1624</v>
      </c>
    </row>
    <row r="170" spans="1:4" ht="75">
      <c r="A170" s="115">
        <v>154</v>
      </c>
      <c r="B170" s="129" t="s">
        <v>207</v>
      </c>
      <c r="C170" s="129" t="s">
        <v>1274</v>
      </c>
      <c r="D170" s="137" t="s">
        <v>1552</v>
      </c>
    </row>
    <row r="171" spans="1:4" ht="60">
      <c r="A171" s="115">
        <v>155</v>
      </c>
      <c r="B171" s="129" t="s">
        <v>207</v>
      </c>
      <c r="C171" s="129" t="s">
        <v>1275</v>
      </c>
      <c r="D171" s="164" t="s">
        <v>1553</v>
      </c>
    </row>
    <row r="172" spans="1:4" ht="60">
      <c r="A172" s="115">
        <v>156</v>
      </c>
      <c r="B172" s="129" t="s">
        <v>207</v>
      </c>
      <c r="C172" s="129" t="s">
        <v>1276</v>
      </c>
      <c r="D172" s="164" t="s">
        <v>1554</v>
      </c>
    </row>
    <row r="173" spans="1:4" ht="45">
      <c r="A173" s="115">
        <v>157</v>
      </c>
      <c r="B173" s="129" t="s">
        <v>207</v>
      </c>
      <c r="C173" s="129" t="s">
        <v>1277</v>
      </c>
      <c r="D173" s="164" t="s">
        <v>1555</v>
      </c>
    </row>
    <row r="174" spans="1:4" ht="45">
      <c r="A174" s="115">
        <v>158</v>
      </c>
      <c r="B174" s="129" t="s">
        <v>207</v>
      </c>
      <c r="C174" s="129" t="s">
        <v>1278</v>
      </c>
      <c r="D174" s="164" t="s">
        <v>1556</v>
      </c>
    </row>
    <row r="175" spans="1:4" ht="45">
      <c r="A175" s="115">
        <v>159</v>
      </c>
      <c r="B175" s="129" t="s">
        <v>207</v>
      </c>
      <c r="C175" s="129" t="s">
        <v>1279</v>
      </c>
      <c r="D175" s="164" t="s">
        <v>1557</v>
      </c>
    </row>
    <row r="176" spans="1:4" ht="45">
      <c r="A176" s="115">
        <v>160</v>
      </c>
      <c r="B176" s="129" t="s">
        <v>207</v>
      </c>
      <c r="C176" s="129" t="s">
        <v>1280</v>
      </c>
      <c r="D176" s="164" t="s">
        <v>1558</v>
      </c>
    </row>
    <row r="177" spans="1:4" ht="90">
      <c r="A177" s="115">
        <v>161</v>
      </c>
      <c r="B177" s="129" t="s">
        <v>207</v>
      </c>
      <c r="C177" s="129" t="s">
        <v>1281</v>
      </c>
      <c r="D177" s="164" t="s">
        <v>1559</v>
      </c>
    </row>
    <row r="178" spans="1:4" ht="105">
      <c r="A178" s="115">
        <v>162</v>
      </c>
      <c r="B178" s="129" t="s">
        <v>207</v>
      </c>
      <c r="C178" s="129" t="s">
        <v>1282</v>
      </c>
      <c r="D178" s="164" t="s">
        <v>1560</v>
      </c>
    </row>
    <row r="179" spans="1:4" ht="75">
      <c r="A179" s="115">
        <v>163</v>
      </c>
      <c r="B179" s="129" t="s">
        <v>207</v>
      </c>
      <c r="C179" s="129" t="s">
        <v>1283</v>
      </c>
      <c r="D179" s="164" t="s">
        <v>1561</v>
      </c>
    </row>
    <row r="180" spans="1:4" ht="45">
      <c r="A180" s="115">
        <v>164</v>
      </c>
      <c r="B180" s="129" t="s">
        <v>207</v>
      </c>
      <c r="C180" s="129" t="s">
        <v>1284</v>
      </c>
      <c r="D180" s="164" t="s">
        <v>1562</v>
      </c>
    </row>
    <row r="181" spans="1:4" ht="75">
      <c r="A181" s="115">
        <v>165</v>
      </c>
      <c r="B181" s="129" t="s">
        <v>207</v>
      </c>
      <c r="C181" s="129" t="s">
        <v>1285</v>
      </c>
      <c r="D181" s="164" t="s">
        <v>1563</v>
      </c>
    </row>
    <row r="182" spans="1:4" ht="60">
      <c r="A182" s="115">
        <v>166</v>
      </c>
      <c r="B182" s="129" t="s">
        <v>207</v>
      </c>
      <c r="C182" s="129" t="s">
        <v>1423</v>
      </c>
      <c r="D182" s="164" t="s">
        <v>1564</v>
      </c>
    </row>
    <row r="183" spans="1:4" ht="150">
      <c r="A183" s="115">
        <v>167</v>
      </c>
      <c r="B183" s="129" t="s">
        <v>207</v>
      </c>
      <c r="C183" s="129" t="s">
        <v>1286</v>
      </c>
      <c r="D183" s="164" t="s">
        <v>1565</v>
      </c>
    </row>
    <row r="184" spans="1:4" ht="45">
      <c r="A184" s="115">
        <v>168</v>
      </c>
      <c r="B184" s="129" t="s">
        <v>207</v>
      </c>
      <c r="C184" s="129" t="s">
        <v>1287</v>
      </c>
      <c r="D184" s="164" t="s">
        <v>1566</v>
      </c>
    </row>
    <row r="185" spans="1:4" ht="45">
      <c r="A185" s="115">
        <v>169</v>
      </c>
      <c r="B185" s="129" t="s">
        <v>207</v>
      </c>
      <c r="C185" s="129" t="s">
        <v>1288</v>
      </c>
      <c r="D185" s="164" t="s">
        <v>1567</v>
      </c>
    </row>
    <row r="186" spans="1:4" ht="45">
      <c r="A186" s="115">
        <v>170</v>
      </c>
      <c r="B186" s="129" t="s">
        <v>207</v>
      </c>
      <c r="C186" s="129" t="s">
        <v>1289</v>
      </c>
      <c r="D186" s="137" t="s">
        <v>1568</v>
      </c>
    </row>
    <row r="187" spans="1:4" ht="90">
      <c r="A187" s="115">
        <v>171</v>
      </c>
      <c r="B187" s="129" t="s">
        <v>207</v>
      </c>
      <c r="C187" s="129" t="s">
        <v>1290</v>
      </c>
      <c r="D187" s="137" t="s">
        <v>1381</v>
      </c>
    </row>
    <row r="188" spans="1:4" ht="53.25" customHeight="1">
      <c r="A188" s="115">
        <v>172</v>
      </c>
      <c r="B188" s="129" t="s">
        <v>207</v>
      </c>
      <c r="C188" s="129" t="s">
        <v>1707</v>
      </c>
      <c r="D188" s="137" t="s">
        <v>1698</v>
      </c>
    </row>
    <row r="189" spans="1:4" ht="45">
      <c r="A189" s="115">
        <v>173</v>
      </c>
      <c r="B189" s="129" t="s">
        <v>207</v>
      </c>
      <c r="C189" s="129" t="s">
        <v>1291</v>
      </c>
      <c r="D189" s="137" t="s">
        <v>1383</v>
      </c>
    </row>
    <row r="190" spans="1:4" ht="30">
      <c r="A190" s="115">
        <v>174</v>
      </c>
      <c r="B190" s="129" t="s">
        <v>207</v>
      </c>
      <c r="C190" s="129" t="s">
        <v>1292</v>
      </c>
      <c r="D190" s="137" t="s">
        <v>1382</v>
      </c>
    </row>
    <row r="191" spans="1:4" ht="30">
      <c r="A191" s="115">
        <v>175</v>
      </c>
      <c r="B191" s="129" t="s">
        <v>207</v>
      </c>
      <c r="C191" s="129" t="s">
        <v>1491</v>
      </c>
      <c r="D191" s="137" t="s">
        <v>1579</v>
      </c>
    </row>
    <row r="192" spans="1:4" ht="45">
      <c r="A192" s="115">
        <v>176</v>
      </c>
      <c r="B192" s="129" t="s">
        <v>207</v>
      </c>
      <c r="C192" s="129" t="s">
        <v>1293</v>
      </c>
      <c r="D192" s="164" t="s">
        <v>217</v>
      </c>
    </row>
    <row r="193" spans="1:4" ht="60">
      <c r="A193" s="115">
        <v>177</v>
      </c>
      <c r="B193" s="129" t="s">
        <v>207</v>
      </c>
      <c r="C193" s="129" t="s">
        <v>1489</v>
      </c>
      <c r="D193" s="164" t="s">
        <v>1490</v>
      </c>
    </row>
    <row r="194" spans="1:4" ht="42.75" customHeight="1">
      <c r="A194" s="115">
        <v>178</v>
      </c>
      <c r="B194" s="129" t="s">
        <v>207</v>
      </c>
      <c r="C194" s="129" t="s">
        <v>1577</v>
      </c>
      <c r="D194" s="164" t="s">
        <v>1578</v>
      </c>
    </row>
    <row r="195" spans="1:4" ht="42.75" customHeight="1">
      <c r="A195" s="115">
        <v>179</v>
      </c>
      <c r="B195" s="129" t="s">
        <v>207</v>
      </c>
      <c r="C195" s="130" t="s">
        <v>1746</v>
      </c>
      <c r="D195" s="164" t="s">
        <v>1747</v>
      </c>
    </row>
    <row r="196" spans="1:4" ht="45">
      <c r="A196" s="115">
        <v>180</v>
      </c>
      <c r="B196" s="129" t="s">
        <v>207</v>
      </c>
      <c r="C196" s="130" t="s">
        <v>1486</v>
      </c>
      <c r="D196" s="132" t="s">
        <v>1571</v>
      </c>
    </row>
    <row r="197" spans="1:4" ht="150">
      <c r="A197" s="115">
        <v>181</v>
      </c>
      <c r="B197" s="129" t="s">
        <v>207</v>
      </c>
      <c r="C197" s="130" t="s">
        <v>1620</v>
      </c>
      <c r="D197" s="131" t="s">
        <v>1621</v>
      </c>
    </row>
    <row r="198" spans="1:4" ht="60">
      <c r="A198" s="115">
        <v>182</v>
      </c>
      <c r="B198" s="129" t="s">
        <v>207</v>
      </c>
      <c r="C198" s="130" t="s">
        <v>1472</v>
      </c>
      <c r="D198" s="132" t="s">
        <v>1570</v>
      </c>
    </row>
    <row r="199" spans="1:4" ht="30">
      <c r="A199" s="115">
        <v>183</v>
      </c>
      <c r="B199" s="129" t="s">
        <v>207</v>
      </c>
      <c r="C199" s="130" t="s">
        <v>1294</v>
      </c>
      <c r="D199" s="132" t="s">
        <v>1572</v>
      </c>
    </row>
    <row r="200" spans="1:4" ht="30">
      <c r="A200" s="115">
        <v>184</v>
      </c>
      <c r="B200" s="129" t="s">
        <v>207</v>
      </c>
      <c r="C200" s="130" t="s">
        <v>1296</v>
      </c>
      <c r="D200" s="131" t="s">
        <v>1569</v>
      </c>
    </row>
    <row r="201" spans="1:4" ht="90">
      <c r="A201" s="115">
        <v>185</v>
      </c>
      <c r="B201" s="129" t="s">
        <v>207</v>
      </c>
      <c r="C201" s="133" t="s">
        <v>1424</v>
      </c>
      <c r="D201" s="132" t="s">
        <v>551</v>
      </c>
    </row>
    <row r="202" spans="1:4" ht="45">
      <c r="A202" s="115">
        <v>186</v>
      </c>
      <c r="B202" s="129" t="s">
        <v>207</v>
      </c>
      <c r="C202" s="133" t="s">
        <v>1425</v>
      </c>
      <c r="D202" s="131" t="s">
        <v>1212</v>
      </c>
    </row>
    <row r="203" spans="1:4" ht="45">
      <c r="A203" s="115">
        <v>187</v>
      </c>
      <c r="B203" s="129" t="s">
        <v>207</v>
      </c>
      <c r="C203" s="133" t="s">
        <v>1238</v>
      </c>
      <c r="D203" s="131" t="s">
        <v>1112</v>
      </c>
    </row>
    <row r="204" spans="1:4" ht="60">
      <c r="A204" s="115">
        <v>188</v>
      </c>
      <c r="B204" s="129" t="s">
        <v>207</v>
      </c>
      <c r="C204" s="130" t="s">
        <v>1239</v>
      </c>
      <c r="D204" s="132" t="s">
        <v>1573</v>
      </c>
    </row>
    <row r="205" spans="1:4" ht="60">
      <c r="A205" s="115">
        <v>189</v>
      </c>
      <c r="B205" s="129" t="s">
        <v>207</v>
      </c>
      <c r="C205" s="130" t="s">
        <v>1240</v>
      </c>
      <c r="D205" s="131" t="s">
        <v>1113</v>
      </c>
    </row>
    <row r="206" spans="1:4" ht="75">
      <c r="A206" s="115">
        <v>190</v>
      </c>
      <c r="B206" s="129" t="s">
        <v>207</v>
      </c>
      <c r="C206" s="130" t="s">
        <v>1241</v>
      </c>
      <c r="D206" s="132" t="s">
        <v>1206</v>
      </c>
    </row>
    <row r="207" spans="1:4" ht="75">
      <c r="A207" s="115">
        <v>191</v>
      </c>
      <c r="B207" s="129" t="s">
        <v>207</v>
      </c>
      <c r="C207" s="130" t="s">
        <v>1242</v>
      </c>
      <c r="D207" s="132" t="s">
        <v>1574</v>
      </c>
    </row>
    <row r="208" spans="1:4" ht="60">
      <c r="A208" s="115">
        <v>192</v>
      </c>
      <c r="B208" s="129" t="s">
        <v>207</v>
      </c>
      <c r="C208" s="130" t="s">
        <v>1694</v>
      </c>
      <c r="D208" s="132" t="s">
        <v>1695</v>
      </c>
    </row>
    <row r="209" spans="1:4" ht="38.25" customHeight="1">
      <c r="A209" s="115">
        <v>193</v>
      </c>
      <c r="B209" s="129" t="s">
        <v>207</v>
      </c>
      <c r="C209" s="130" t="s">
        <v>1748</v>
      </c>
      <c r="D209" s="137" t="s">
        <v>1725</v>
      </c>
    </row>
    <row r="210" spans="1:4" ht="45">
      <c r="A210" s="115">
        <v>194</v>
      </c>
      <c r="B210" s="129" t="s">
        <v>207</v>
      </c>
      <c r="C210" s="130" t="s">
        <v>1243</v>
      </c>
      <c r="D210" s="131" t="s">
        <v>1211</v>
      </c>
    </row>
    <row r="211" spans="1:4" ht="45">
      <c r="A211" s="115">
        <v>195</v>
      </c>
      <c r="B211" s="129" t="s">
        <v>207</v>
      </c>
      <c r="C211" s="130" t="s">
        <v>1297</v>
      </c>
      <c r="D211" s="131" t="s">
        <v>1298</v>
      </c>
    </row>
    <row r="212" spans="1:4" ht="30">
      <c r="A212" s="115">
        <v>196</v>
      </c>
      <c r="B212" s="129" t="s">
        <v>207</v>
      </c>
      <c r="C212" s="130" t="s">
        <v>1244</v>
      </c>
      <c r="D212" s="131" t="s">
        <v>1114</v>
      </c>
    </row>
    <row r="213" spans="1:4" ht="60">
      <c r="A213" s="115">
        <v>197</v>
      </c>
      <c r="B213" s="129" t="s">
        <v>207</v>
      </c>
      <c r="C213" s="130" t="s">
        <v>1245</v>
      </c>
      <c r="D213" s="132" t="s">
        <v>1115</v>
      </c>
    </row>
  </sheetData>
  <autoFilter ref="A4:I272"/>
  <mergeCells count="14">
    <mergeCell ref="A1:D1"/>
    <mergeCell ref="B99:D99"/>
    <mergeCell ref="B47:D47"/>
    <mergeCell ref="B78:D78"/>
    <mergeCell ref="A2:D2"/>
    <mergeCell ref="A3:D3"/>
    <mergeCell ref="A5:D5"/>
    <mergeCell ref="B53:D53"/>
    <mergeCell ref="B106:D106"/>
    <mergeCell ref="B37:D37"/>
    <mergeCell ref="B6:D6"/>
    <mergeCell ref="B10:D10"/>
    <mergeCell ref="B14:D14"/>
    <mergeCell ref="B33:D33"/>
  </mergeCells>
  <pageMargins left="0.87" right="0.24" top="0.39370078740157483" bottom="0.98425196850393704" header="0.39370078740157483" footer="0.23622047244094491"/>
  <pageSetup paperSize="9" scale="65" fitToHeight="0"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dimension ref="A1:F21"/>
  <sheetViews>
    <sheetView topLeftCell="A2" workbookViewId="0">
      <selection activeCell="D8" sqref="D8"/>
    </sheetView>
  </sheetViews>
  <sheetFormatPr defaultRowHeight="12.75"/>
  <cols>
    <col min="1" max="1" width="5.5703125" customWidth="1"/>
    <col min="2" max="2" width="58.85546875" customWidth="1"/>
    <col min="3" max="3" width="15" style="265" customWidth="1"/>
    <col min="4" max="4" width="16.5703125" style="265" customWidth="1"/>
    <col min="5" max="5" width="17" style="265" customWidth="1"/>
    <col min="6" max="6" width="18" style="265" customWidth="1"/>
  </cols>
  <sheetData>
    <row r="1" spans="1:6" ht="45.75" hidden="1" customHeight="1">
      <c r="B1" s="468" t="str">
        <f>"Приложение №"&amp;Н2софин&amp;"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C1" s="468"/>
      <c r="D1" s="468"/>
      <c r="E1" s="468"/>
      <c r="F1" s="468"/>
    </row>
    <row r="2" spans="1:6" ht="46.5" customHeight="1">
      <c r="B2" s="468" t="str">
        <f>"Приложение "&amp;Н1софин&amp;" к решению
Богучанского районного Совета депутатов
от "&amp;Р1дата&amp;" года №"&amp;Р1номер</f>
        <v>Приложение 19 к решению
Богучанского районного Совета депутатов
от  года №</v>
      </c>
      <c r="C2" s="468"/>
      <c r="D2" s="468"/>
      <c r="E2" s="468"/>
      <c r="F2" s="468"/>
    </row>
    <row r="3" spans="1:6" ht="43.5" customHeight="1">
      <c r="B3" s="467" t="str">
        <f>"Долевое финансирование мероприятий выделенных из
 краевого бюджета на  "&amp;год&amp;" год и плановый период "&amp;ПлПер&amp;" годов"</f>
        <v>Долевое финансирование мероприятий выделенных из
 краевого бюджета на  2024 год и плановый период 2025-2026 годов</v>
      </c>
      <c r="C3" s="467"/>
      <c r="D3" s="467"/>
      <c r="E3" s="467"/>
      <c r="F3" s="467"/>
    </row>
    <row r="4" spans="1:6" ht="20.25">
      <c r="B4" s="207"/>
      <c r="C4" s="298"/>
      <c r="D4" s="298"/>
      <c r="E4" s="522" t="s">
        <v>69</v>
      </c>
      <c r="F4" s="522"/>
    </row>
    <row r="5" spans="1:6" ht="28.5">
      <c r="A5" s="465"/>
      <c r="B5" s="299" t="s">
        <v>21</v>
      </c>
      <c r="C5" s="299" t="s">
        <v>1320</v>
      </c>
      <c r="D5" s="299" t="s">
        <v>1997</v>
      </c>
      <c r="E5" s="299" t="s">
        <v>1976</v>
      </c>
      <c r="F5" s="299" t="s">
        <v>2079</v>
      </c>
    </row>
    <row r="6" spans="1:6" ht="15">
      <c r="A6" s="465"/>
      <c r="B6" s="412" t="s">
        <v>70</v>
      </c>
      <c r="C6" s="323"/>
      <c r="D6" s="395">
        <f>SUM(D7:D26)</f>
        <v>4532141</v>
      </c>
      <c r="E6" s="395">
        <f t="shared" ref="E6:F6" si="0">SUM(E7:E26)</f>
        <v>4282577</v>
      </c>
      <c r="F6" s="395">
        <f t="shared" si="0"/>
        <v>4258479</v>
      </c>
    </row>
    <row r="7" spans="1:6" s="265" customFormat="1" ht="85.5">
      <c r="A7" s="271">
        <v>1</v>
      </c>
      <c r="B7" s="333" t="s">
        <v>2058</v>
      </c>
      <c r="C7" s="324" t="s">
        <v>2008</v>
      </c>
      <c r="D7" s="373">
        <v>884</v>
      </c>
      <c r="E7" s="373">
        <v>884</v>
      </c>
      <c r="F7" s="373">
        <v>884</v>
      </c>
    </row>
    <row r="8" spans="1:6" s="265" customFormat="1" ht="128.25">
      <c r="A8" s="271">
        <v>2</v>
      </c>
      <c r="B8" s="333" t="s">
        <v>1482</v>
      </c>
      <c r="C8" s="324" t="s">
        <v>1328</v>
      </c>
      <c r="D8" s="373">
        <v>96158</v>
      </c>
      <c r="E8" s="373">
        <v>96158</v>
      </c>
      <c r="F8" s="373">
        <v>96158</v>
      </c>
    </row>
    <row r="9" spans="1:6" s="265" customFormat="1" ht="85.5">
      <c r="A9" s="271">
        <v>3</v>
      </c>
      <c r="B9" s="287" t="s">
        <v>1449</v>
      </c>
      <c r="C9" s="325" t="s">
        <v>1340</v>
      </c>
      <c r="D9" s="374">
        <v>911500</v>
      </c>
      <c r="E9" s="374">
        <v>729200</v>
      </c>
      <c r="F9" s="374">
        <v>729200</v>
      </c>
    </row>
    <row r="10" spans="1:6" s="265" customFormat="1" ht="185.25">
      <c r="A10" s="271">
        <v>4</v>
      </c>
      <c r="B10" s="287" t="s">
        <v>1452</v>
      </c>
      <c r="C10" s="325" t="s">
        <v>771</v>
      </c>
      <c r="D10" s="373">
        <v>500</v>
      </c>
      <c r="E10" s="373">
        <v>500</v>
      </c>
      <c r="F10" s="373">
        <v>500</v>
      </c>
    </row>
    <row r="11" spans="1:6" s="265" customFormat="1" ht="71.25">
      <c r="A11" s="271">
        <v>5</v>
      </c>
      <c r="B11" s="333" t="s">
        <v>1483</v>
      </c>
      <c r="C11" s="324" t="s">
        <v>679</v>
      </c>
      <c r="D11" s="373">
        <v>300900</v>
      </c>
      <c r="E11" s="373">
        <v>300900</v>
      </c>
      <c r="F11" s="373">
        <v>300900</v>
      </c>
    </row>
    <row r="12" spans="1:6" s="265" customFormat="1" ht="57">
      <c r="A12" s="271">
        <v>6</v>
      </c>
      <c r="B12" s="333" t="s">
        <v>1334</v>
      </c>
      <c r="C12" s="324" t="s">
        <v>709</v>
      </c>
      <c r="D12" s="373">
        <v>87945</v>
      </c>
      <c r="E12" s="373">
        <v>87945</v>
      </c>
      <c r="F12" s="373">
        <v>87945</v>
      </c>
    </row>
    <row r="13" spans="1:6" s="265" customFormat="1" ht="128.25">
      <c r="A13" s="271">
        <v>7</v>
      </c>
      <c r="B13" s="333" t="s">
        <v>2030</v>
      </c>
      <c r="C13" s="325" t="s">
        <v>2042</v>
      </c>
      <c r="D13" s="374">
        <v>67492</v>
      </c>
      <c r="E13" s="374">
        <v>0</v>
      </c>
      <c r="F13" s="434"/>
    </row>
    <row r="14" spans="1:6" s="265" customFormat="1" ht="156.75">
      <c r="A14" s="271">
        <v>8</v>
      </c>
      <c r="B14" s="334" t="s">
        <v>1628</v>
      </c>
      <c r="C14" s="326" t="s">
        <v>1629</v>
      </c>
      <c r="D14" s="374">
        <v>34556</v>
      </c>
      <c r="E14" s="374">
        <v>34784</v>
      </c>
      <c r="F14" s="374">
        <v>10686</v>
      </c>
    </row>
    <row r="15" spans="1:6" s="265" customFormat="1" ht="85.5">
      <c r="A15" s="271">
        <v>9</v>
      </c>
      <c r="B15" s="333" t="s">
        <v>1733</v>
      </c>
      <c r="C15" s="324" t="s">
        <v>1732</v>
      </c>
      <c r="D15" s="373">
        <f>200000+50000</f>
        <v>250000</v>
      </c>
      <c r="E15" s="373">
        <f t="shared" ref="E15:F15" si="1">200000+50000</f>
        <v>250000</v>
      </c>
      <c r="F15" s="373">
        <f t="shared" si="1"/>
        <v>250000</v>
      </c>
    </row>
    <row r="16" spans="1:6" s="265" customFormat="1" ht="85.5">
      <c r="A16" s="271">
        <v>10</v>
      </c>
      <c r="B16" s="333" t="s">
        <v>1485</v>
      </c>
      <c r="C16" s="413" t="s">
        <v>1475</v>
      </c>
      <c r="D16" s="373">
        <v>20000</v>
      </c>
      <c r="E16" s="373">
        <v>20000</v>
      </c>
      <c r="F16" s="373">
        <v>20000</v>
      </c>
    </row>
    <row r="17" spans="1:6" s="265" customFormat="1" ht="71.25">
      <c r="A17" s="271">
        <v>11</v>
      </c>
      <c r="B17" s="333" t="s">
        <v>1920</v>
      </c>
      <c r="C17" s="413" t="s">
        <v>2057</v>
      </c>
      <c r="D17" s="373">
        <v>3430</v>
      </c>
      <c r="E17" s="373">
        <v>3430</v>
      </c>
      <c r="F17" s="373">
        <v>3430</v>
      </c>
    </row>
    <row r="18" spans="1:6" s="265" customFormat="1" ht="85.5">
      <c r="A18" s="271">
        <v>12</v>
      </c>
      <c r="B18" s="333" t="s">
        <v>1484</v>
      </c>
      <c r="C18" s="413" t="s">
        <v>1222</v>
      </c>
      <c r="D18" s="373">
        <v>1500000</v>
      </c>
      <c r="E18" s="373">
        <v>1500000</v>
      </c>
      <c r="F18" s="373">
        <v>1500000</v>
      </c>
    </row>
    <row r="19" spans="1:6" s="265" customFormat="1" ht="114">
      <c r="A19" s="271">
        <v>13</v>
      </c>
      <c r="B19" s="333" t="s">
        <v>1940</v>
      </c>
      <c r="C19" s="413" t="s">
        <v>1941</v>
      </c>
      <c r="D19" s="373">
        <v>653842</v>
      </c>
      <c r="E19" s="373">
        <v>653842</v>
      </c>
      <c r="F19" s="373">
        <v>653842</v>
      </c>
    </row>
    <row r="20" spans="1:6" s="265" customFormat="1" ht="85.5">
      <c r="A20" s="271">
        <v>14</v>
      </c>
      <c r="B20" s="333" t="s">
        <v>1735</v>
      </c>
      <c r="C20" s="413" t="s">
        <v>1734</v>
      </c>
      <c r="D20" s="373">
        <v>1334</v>
      </c>
      <c r="E20" s="373">
        <v>1334</v>
      </c>
      <c r="F20" s="373">
        <v>1334</v>
      </c>
    </row>
    <row r="21" spans="1:6" ht="99.75">
      <c r="A21" s="271">
        <v>15</v>
      </c>
      <c r="B21" s="466" t="s">
        <v>2119</v>
      </c>
      <c r="C21" s="413" t="s">
        <v>2120</v>
      </c>
      <c r="D21" s="373">
        <v>603600</v>
      </c>
      <c r="E21" s="373">
        <v>603600</v>
      </c>
      <c r="F21" s="373">
        <v>603600</v>
      </c>
    </row>
  </sheetData>
  <mergeCells count="4">
    <mergeCell ref="B3:F3"/>
    <mergeCell ref="B2:F2"/>
    <mergeCell ref="E4:F4"/>
    <mergeCell ref="B1:F1"/>
  </mergeCells>
  <pageMargins left="0.31496062992125984" right="0.31496062992125984" top="0.15748031496062992" bottom="0.35433070866141736" header="0.31496062992125984" footer="0.31496062992125984"/>
  <pageSetup paperSize="9" scale="75" orientation="portrait" r:id="rId1"/>
</worksheet>
</file>

<file path=xl/worksheets/sheet21.xml><?xml version="1.0" encoding="utf-8"?>
<worksheet xmlns="http://schemas.openxmlformats.org/spreadsheetml/2006/main" xmlns:r="http://schemas.openxmlformats.org/officeDocument/2006/relationships">
  <sheetPr codeName="Лист16"/>
  <dimension ref="A1:D12"/>
  <sheetViews>
    <sheetView topLeftCell="A2" workbookViewId="0">
      <selection activeCell="E6" sqref="E6"/>
    </sheetView>
  </sheetViews>
  <sheetFormatPr defaultRowHeight="12.75"/>
  <cols>
    <col min="1" max="1" width="48.28515625" style="3" customWidth="1"/>
    <col min="2" max="2" width="17" style="3" customWidth="1"/>
    <col min="3" max="3" width="16" style="3" customWidth="1"/>
    <col min="4" max="4" width="14.7109375" style="3" customWidth="1"/>
    <col min="5" max="16384" width="9.140625" style="3"/>
  </cols>
  <sheetData>
    <row r="1" spans="1:4" ht="51.75" hidden="1" customHeight="1">
      <c r="A1" s="468" t="str">
        <f>"Приложение №"&amp;Н2займ&amp;"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54.75" customHeight="1">
      <c r="A2" s="468" t="str">
        <f>"Приложение "&amp;Н1займ&amp;" к решению
Богучанского районного Совета депутатов
от "&amp;Р1дата&amp;" года №"&amp;Р1номер</f>
        <v>Приложение 20 к решению
Богучанского районного Совета депутатов
от  года №</v>
      </c>
      <c r="B2" s="468"/>
      <c r="C2" s="468"/>
      <c r="D2" s="468"/>
    </row>
    <row r="3" spans="1:4" ht="64.5" customHeight="1">
      <c r="A3" s="523" t="str">
        <f>"Программа муниципальных внутренних заимствований районного бюджета на "&amp;год&amp;" год и плановый период "&amp;ПлПер&amp;" годов"</f>
        <v>Программа муниципальных внутренних заимствований районного бюджета на 2024 год и плановый период 2025-2026 годов</v>
      </c>
      <c r="B3" s="523"/>
      <c r="C3" s="523"/>
      <c r="D3" s="523"/>
    </row>
    <row r="4" spans="1:4" ht="18">
      <c r="A4" s="13"/>
      <c r="D4" s="8" t="s">
        <v>69</v>
      </c>
    </row>
    <row r="5" spans="1:4" s="15" customFormat="1" ht="28.5">
      <c r="A5" s="14" t="s">
        <v>181</v>
      </c>
      <c r="B5" s="14" t="s">
        <v>1761</v>
      </c>
      <c r="C5" s="14" t="s">
        <v>1976</v>
      </c>
      <c r="D5" s="14" t="s">
        <v>2079</v>
      </c>
    </row>
    <row r="6" spans="1:4" s="15" customFormat="1" ht="28.5">
      <c r="A6" s="16" t="s">
        <v>201</v>
      </c>
      <c r="B6" s="17">
        <f>B7-B8</f>
        <v>0</v>
      </c>
      <c r="C6" s="17">
        <f>C7-C8</f>
        <v>-53050000</v>
      </c>
      <c r="D6" s="17">
        <f>D7-D8</f>
        <v>0</v>
      </c>
    </row>
    <row r="7" spans="1:4" s="15" customFormat="1" ht="14.25">
      <c r="A7" s="16" t="s">
        <v>622</v>
      </c>
      <c r="B7" s="17">
        <f>36200000+7150000+9100000+1500000+19100000</f>
        <v>73050000</v>
      </c>
      <c r="C7" s="17">
        <v>20000000</v>
      </c>
      <c r="D7" s="17">
        <v>20000000</v>
      </c>
    </row>
    <row r="8" spans="1:4" ht="14.25">
      <c r="A8" s="16" t="s">
        <v>202</v>
      </c>
      <c r="B8" s="17">
        <v>73050000</v>
      </c>
      <c r="C8" s="17">
        <f>36200000+7150000+9100000+1500000+19100000</f>
        <v>73050000</v>
      </c>
      <c r="D8" s="17">
        <v>20000000</v>
      </c>
    </row>
    <row r="9" spans="1:4" ht="57">
      <c r="A9" s="16" t="s">
        <v>203</v>
      </c>
      <c r="B9" s="17">
        <f>B10-B11</f>
        <v>0</v>
      </c>
      <c r="C9" s="17">
        <f>C10-C11</f>
        <v>-53050000</v>
      </c>
      <c r="D9" s="17">
        <f>D10-D11</f>
        <v>0</v>
      </c>
    </row>
    <row r="10" spans="1:4" ht="14.25">
      <c r="A10" s="16" t="s">
        <v>218</v>
      </c>
      <c r="B10" s="17">
        <f>36200000+7150000+9100000+1500000+19100000</f>
        <v>73050000</v>
      </c>
      <c r="C10" s="17">
        <v>20000000</v>
      </c>
      <c r="D10" s="17">
        <v>20000000</v>
      </c>
    </row>
    <row r="11" spans="1:4" ht="14.25">
      <c r="A11" s="16" t="s">
        <v>30</v>
      </c>
      <c r="B11" s="17">
        <v>73050000</v>
      </c>
      <c r="C11" s="17">
        <f>36200000+7150000+9100000+1500000+19100000</f>
        <v>73050000</v>
      </c>
      <c r="D11" s="17">
        <v>20000000</v>
      </c>
    </row>
    <row r="12" spans="1:4" ht="15">
      <c r="A12" s="18"/>
    </row>
  </sheetData>
  <mergeCells count="3">
    <mergeCell ref="A3:D3"/>
    <mergeCell ref="A2:D2"/>
    <mergeCell ref="A1:D1"/>
  </mergeCells>
  <phoneticPr fontId="3" type="noConversion"/>
  <pageMargins left="0.78740157480314965" right="0.35433070866141736" top="0.39370078740157483" bottom="0.39370078740157483" header="0.51181102362204722" footer="0.51181102362204722"/>
  <pageSetup paperSize="9" scale="95" orientation="portrait" r:id="rId1"/>
  <headerFooter alignWithMargins="0"/>
</worksheet>
</file>

<file path=xl/worksheets/sheet22.xml><?xml version="1.0" encoding="utf-8"?>
<worksheet xmlns="http://schemas.openxmlformats.org/spreadsheetml/2006/main" xmlns:r="http://schemas.openxmlformats.org/officeDocument/2006/relationships">
  <dimension ref="A1:D24"/>
  <sheetViews>
    <sheetView topLeftCell="A2" workbookViewId="0">
      <selection activeCell="B6" sqref="B6"/>
    </sheetView>
  </sheetViews>
  <sheetFormatPr defaultRowHeight="12.75"/>
  <cols>
    <col min="1" max="1" width="57.5703125" customWidth="1"/>
    <col min="2" max="2" width="34.85546875" customWidth="1"/>
    <col min="3" max="3" width="16.140625" hidden="1" customWidth="1"/>
    <col min="4" max="4" width="15.28515625" hidden="1" customWidth="1"/>
  </cols>
  <sheetData>
    <row r="1" spans="1:4" ht="39" hidden="1" customHeight="1">
      <c r="A1" s="468" t="str">
        <f>"Приложение №"&amp;Н2доркап&amp;"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54.75" customHeight="1">
      <c r="A2" s="468" t="str">
        <f>"Приложение №"&amp;Н1доркап&amp;"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row>
    <row r="3" spans="1:4" ht="96" customHeight="1">
      <c r="A3" s="523" t="s">
        <v>2093</v>
      </c>
      <c r="B3" s="523"/>
      <c r="C3" s="523"/>
      <c r="D3" s="523"/>
    </row>
    <row r="4" spans="1:4">
      <c r="A4" s="154"/>
      <c r="B4" s="154"/>
      <c r="C4" s="154"/>
      <c r="D4" s="154"/>
    </row>
    <row r="5" spans="1:4" ht="22.5" customHeight="1">
      <c r="A5" s="230" t="s">
        <v>21</v>
      </c>
      <c r="B5" s="453" t="s">
        <v>1761</v>
      </c>
      <c r="C5" s="22" t="s">
        <v>1760</v>
      </c>
      <c r="D5" s="22" t="s">
        <v>1761</v>
      </c>
    </row>
    <row r="6" spans="1:4" ht="15">
      <c r="A6" s="401" t="s">
        <v>1057</v>
      </c>
      <c r="B6" s="402">
        <f>SUM(B7:B24)</f>
        <v>0</v>
      </c>
      <c r="C6" s="254">
        <f>SUM(C7:C24)</f>
        <v>0</v>
      </c>
      <c r="D6" s="254">
        <f>SUM(D7:D24)</f>
        <v>0</v>
      </c>
    </row>
    <row r="7" spans="1:4" ht="14.25">
      <c r="A7" s="36" t="s">
        <v>57</v>
      </c>
      <c r="B7" s="232"/>
      <c r="C7" s="232"/>
      <c r="D7" s="232"/>
    </row>
    <row r="8" spans="1:4" ht="14.25">
      <c r="A8" s="36" t="s">
        <v>79</v>
      </c>
      <c r="B8" s="232"/>
      <c r="C8" s="232"/>
      <c r="D8" s="232"/>
    </row>
    <row r="9" spans="1:4" ht="14.25">
      <c r="A9" s="36" t="s">
        <v>1232</v>
      </c>
      <c r="B9" s="232"/>
      <c r="C9" s="232"/>
      <c r="D9" s="232"/>
    </row>
    <row r="10" spans="1:4" ht="14.25">
      <c r="A10" s="36" t="s">
        <v>1934</v>
      </c>
      <c r="B10" s="232"/>
      <c r="C10" s="232"/>
      <c r="D10" s="232"/>
    </row>
    <row r="11" spans="1:4" ht="14.25">
      <c r="A11" s="36" t="s">
        <v>59</v>
      </c>
      <c r="B11" s="232"/>
      <c r="C11" s="232"/>
      <c r="D11" s="232"/>
    </row>
    <row r="12" spans="1:4" ht="14.25">
      <c r="A12" s="12" t="s">
        <v>229</v>
      </c>
      <c r="B12" s="232"/>
      <c r="C12" s="232"/>
      <c r="D12" s="232"/>
    </row>
    <row r="13" spans="1:4" ht="14.25">
      <c r="A13" s="36" t="s">
        <v>80</v>
      </c>
      <c r="B13" s="232"/>
      <c r="C13" s="232"/>
      <c r="D13" s="232"/>
    </row>
    <row r="14" spans="1:4" ht="14.25">
      <c r="A14" s="36" t="s">
        <v>134</v>
      </c>
      <c r="B14" s="232"/>
      <c r="C14" s="232"/>
      <c r="D14" s="232"/>
    </row>
    <row r="15" spans="1:4" ht="14.25">
      <c r="A15" s="36" t="s">
        <v>135</v>
      </c>
      <c r="B15" s="232"/>
      <c r="C15" s="232"/>
      <c r="D15" s="232"/>
    </row>
    <row r="16" spans="1:4" ht="14.25">
      <c r="A16" s="36" t="s">
        <v>81</v>
      </c>
      <c r="B16" s="232"/>
      <c r="C16" s="232"/>
      <c r="D16" s="232"/>
    </row>
    <row r="17" spans="1:4" ht="14.25">
      <c r="A17" s="36" t="s">
        <v>1233</v>
      </c>
      <c r="B17" s="272"/>
      <c r="C17" s="308"/>
      <c r="D17" s="308"/>
    </row>
    <row r="18" spans="1:4" ht="14.25">
      <c r="A18" s="36" t="s">
        <v>82</v>
      </c>
      <c r="B18" s="272"/>
      <c r="C18" s="308"/>
      <c r="D18" s="308"/>
    </row>
    <row r="19" spans="1:4" ht="14.25">
      <c r="A19" s="24" t="s">
        <v>1935</v>
      </c>
      <c r="B19" s="272"/>
      <c r="C19" s="308"/>
      <c r="D19" s="308"/>
    </row>
    <row r="20" spans="1:4" ht="14.25">
      <c r="A20" s="36" t="s">
        <v>84</v>
      </c>
      <c r="B20" s="272"/>
      <c r="C20" s="272"/>
      <c r="D20" s="272"/>
    </row>
    <row r="21" spans="1:4" ht="14.25">
      <c r="A21" s="36" t="s">
        <v>85</v>
      </c>
      <c r="B21" s="308"/>
      <c r="C21" s="272"/>
      <c r="D21" s="308"/>
    </row>
    <row r="22" spans="1:4" ht="14.25">
      <c r="A22" s="36" t="s">
        <v>137</v>
      </c>
      <c r="B22" s="308"/>
      <c r="C22" s="272"/>
      <c r="D22" s="308"/>
    </row>
    <row r="23" spans="1:4" ht="14.25">
      <c r="A23" s="36" t="s">
        <v>138</v>
      </c>
      <c r="B23" s="308"/>
      <c r="C23" s="272"/>
      <c r="D23" s="308"/>
    </row>
    <row r="24" spans="1:4" ht="14.25">
      <c r="A24" s="36" t="s">
        <v>86</v>
      </c>
      <c r="B24" s="308"/>
      <c r="C24" s="308"/>
      <c r="D24" s="272"/>
    </row>
  </sheetData>
  <mergeCells count="3">
    <mergeCell ref="A1:D1"/>
    <mergeCell ref="A2:D2"/>
    <mergeCell ref="A3:D3"/>
  </mergeCells>
  <pageMargins left="0.7" right="0.24"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dimension ref="A1:B7"/>
  <sheetViews>
    <sheetView workbookViewId="0">
      <selection activeCell="B8" sqref="B8"/>
    </sheetView>
  </sheetViews>
  <sheetFormatPr defaultRowHeight="12.75"/>
  <cols>
    <col min="1" max="1" width="62.42578125" customWidth="1"/>
    <col min="2" max="2" width="20" customWidth="1"/>
  </cols>
  <sheetData>
    <row r="1" spans="1:2" ht="53.25" customHeight="1">
      <c r="A1" s="482" t="str">
        <f>"Приложение №"&amp;H2гор_среда_10&amp;"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2"/>
    </row>
    <row r="2" spans="1:2" ht="67.5" customHeight="1">
      <c r="A2" s="482" t="str">
        <f>"Приложение №"&amp;H1гор_среда_10&amp;" к решению
Богучанского районного Совета депутатов
от "&amp;Р1дата&amp;" года №"&amp;е213</f>
        <v>Приложение № к решению
Богучанского районного Совета депутатов
от  года №6/1-25</v>
      </c>
      <c r="B2" s="482"/>
    </row>
    <row r="3" spans="1:2" ht="180" customHeight="1">
      <c r="A3" s="524" t="s">
        <v>1749</v>
      </c>
      <c r="B3" s="524"/>
    </row>
    <row r="4" spans="1:2">
      <c r="A4" s="3"/>
      <c r="B4" s="8" t="s">
        <v>69</v>
      </c>
    </row>
    <row r="5" spans="1:2">
      <c r="A5" s="32" t="s">
        <v>21</v>
      </c>
      <c r="B5" s="32" t="s">
        <v>1327</v>
      </c>
    </row>
    <row r="6" spans="1:2" ht="15">
      <c r="A6" s="352" t="s">
        <v>70</v>
      </c>
      <c r="B6" s="353">
        <f>SUM(B7:B10)</f>
        <v>0</v>
      </c>
    </row>
    <row r="7" spans="1:2" ht="17.25" customHeight="1">
      <c r="A7" s="10" t="s">
        <v>1234</v>
      </c>
      <c r="B7" s="25"/>
    </row>
  </sheetData>
  <mergeCells count="3">
    <mergeCell ref="A1:B1"/>
    <mergeCell ref="A2:B2"/>
    <mergeCell ref="A3:B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sheetPr>
    <tabColor theme="9" tint="-0.249977111117893"/>
  </sheetPr>
  <dimension ref="A1:B23"/>
  <sheetViews>
    <sheetView workbookViewId="0">
      <selection activeCell="B12" sqref="B12"/>
    </sheetView>
  </sheetViews>
  <sheetFormatPr defaultRowHeight="12.75"/>
  <cols>
    <col min="1" max="1" width="60.85546875" customWidth="1"/>
    <col min="2" max="2" width="24.5703125" customWidth="1"/>
  </cols>
  <sheetData>
    <row r="1" spans="1:2" ht="44.25" customHeight="1">
      <c r="A1" s="468" t="str">
        <f>"Приложение №"&amp;Н2рег_вып&amp;"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row>
    <row r="2" spans="1:2" ht="46.5" customHeight="1">
      <c r="A2" s="468" t="str">
        <f>"Приложение №"&amp;Н1рег_вып&amp;"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row>
    <row r="3" spans="1:2" ht="93.75" customHeight="1">
      <c r="A3" s="467" t="s">
        <v>1972</v>
      </c>
      <c r="B3" s="467"/>
    </row>
    <row r="4" spans="1:2">
      <c r="A4" s="3"/>
      <c r="B4" s="8"/>
    </row>
    <row r="5" spans="1:2" ht="14.25">
      <c r="A5" s="22" t="s">
        <v>21</v>
      </c>
      <c r="B5" s="22" t="s">
        <v>1326</v>
      </c>
    </row>
    <row r="6" spans="1:2" ht="15">
      <c r="A6" s="247" t="s">
        <v>70</v>
      </c>
      <c r="B6" s="246">
        <f>SUM(B7:B26)</f>
        <v>0</v>
      </c>
    </row>
    <row r="7" spans="1:2" ht="14.25">
      <c r="A7" s="248" t="s">
        <v>57</v>
      </c>
      <c r="B7" s="249"/>
    </row>
    <row r="8" spans="1:2" ht="14.25">
      <c r="A8" s="248" t="s">
        <v>79</v>
      </c>
      <c r="B8" s="249"/>
    </row>
    <row r="9" spans="1:2" ht="14.25">
      <c r="A9" s="248" t="s">
        <v>1232</v>
      </c>
      <c r="B9" s="249"/>
    </row>
    <row r="10" spans="1:2" ht="14.25">
      <c r="A10" s="248" t="s">
        <v>59</v>
      </c>
      <c r="B10" s="249"/>
    </row>
    <row r="11" spans="1:2" ht="14.25">
      <c r="A11" s="248" t="s">
        <v>229</v>
      </c>
      <c r="B11" s="249"/>
    </row>
    <row r="12" spans="1:2" ht="14.25">
      <c r="A12" s="248" t="s">
        <v>80</v>
      </c>
      <c r="B12" s="249"/>
    </row>
    <row r="13" spans="1:2" ht="14.25">
      <c r="A13" s="248" t="s">
        <v>134</v>
      </c>
      <c r="B13" s="249"/>
    </row>
    <row r="14" spans="1:2" ht="14.25">
      <c r="A14" s="248" t="s">
        <v>81</v>
      </c>
      <c r="B14" s="249"/>
    </row>
    <row r="15" spans="1:2" ht="14.25">
      <c r="A15" s="248" t="s">
        <v>135</v>
      </c>
      <c r="B15" s="249"/>
    </row>
    <row r="16" spans="1:2" ht="14.25">
      <c r="A16" s="248" t="s">
        <v>1233</v>
      </c>
      <c r="B16" s="249"/>
    </row>
    <row r="17" spans="1:2" ht="14.25">
      <c r="A17" s="248" t="s">
        <v>83</v>
      </c>
      <c r="B17" s="249"/>
    </row>
    <row r="18" spans="1:2" ht="14.25">
      <c r="A18" s="248" t="s">
        <v>82</v>
      </c>
      <c r="B18" s="249"/>
    </row>
    <row r="19" spans="1:2" ht="14.25">
      <c r="A19" s="248" t="s">
        <v>85</v>
      </c>
      <c r="B19" s="249"/>
    </row>
    <row r="20" spans="1:2" ht="14.25">
      <c r="A20" s="248" t="s">
        <v>1234</v>
      </c>
      <c r="B20" s="249"/>
    </row>
    <row r="21" spans="1:2" ht="14.25">
      <c r="A21" s="248" t="s">
        <v>137</v>
      </c>
      <c r="B21" s="249"/>
    </row>
    <row r="22" spans="1:2" ht="14.25">
      <c r="A22" s="248" t="s">
        <v>138</v>
      </c>
      <c r="B22" s="249"/>
    </row>
    <row r="23" spans="1:2" ht="14.25">
      <c r="A23" s="248" t="s">
        <v>86</v>
      </c>
      <c r="B23" s="249"/>
    </row>
  </sheetData>
  <mergeCells count="3">
    <mergeCell ref="A1:B1"/>
    <mergeCell ref="A2:B2"/>
    <mergeCell ref="A3:B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D9"/>
  <sheetViews>
    <sheetView workbookViewId="0">
      <selection activeCell="B10" sqref="B10"/>
    </sheetView>
  </sheetViews>
  <sheetFormatPr defaultRowHeight="12.75"/>
  <cols>
    <col min="1" max="1" width="56.42578125" customWidth="1"/>
    <col min="2" max="2" width="23.85546875" customWidth="1"/>
    <col min="3" max="4" width="15" customWidth="1"/>
  </cols>
  <sheetData>
    <row r="1" spans="1:4" ht="45.75" customHeight="1">
      <c r="A1" s="468" t="str">
        <f>"Приложение №"&amp;Н2гор_среда&amp;"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52"/>
      <c r="D1" s="52"/>
    </row>
    <row r="2" spans="1:4" ht="45" customHeight="1">
      <c r="A2" s="468" t="str">
        <f>"Приложение №"&amp;Н1гор_среда&amp;"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52"/>
      <c r="D2" s="52"/>
    </row>
    <row r="3" spans="1:4" ht="180" customHeight="1">
      <c r="A3" s="524" t="s">
        <v>1724</v>
      </c>
      <c r="B3" s="524"/>
      <c r="C3" s="236"/>
      <c r="D3" s="236"/>
    </row>
    <row r="4" spans="1:4">
      <c r="A4" s="3"/>
      <c r="B4" s="8" t="s">
        <v>69</v>
      </c>
      <c r="C4" s="8"/>
    </row>
    <row r="5" spans="1:4">
      <c r="A5" s="32" t="s">
        <v>21</v>
      </c>
      <c r="B5" s="32" t="s">
        <v>1327</v>
      </c>
    </row>
    <row r="6" spans="1:4" ht="15">
      <c r="A6" s="234" t="s">
        <v>70</v>
      </c>
      <c r="B6" s="35">
        <f>SUM(B7:B10)</f>
        <v>0</v>
      </c>
    </row>
    <row r="7" spans="1:4" ht="15">
      <c r="A7" s="10" t="s">
        <v>1234</v>
      </c>
      <c r="B7" s="291"/>
    </row>
    <row r="8" spans="1:4" ht="14.25" hidden="1">
      <c r="A8" s="10" t="s">
        <v>1226</v>
      </c>
      <c r="B8" s="25"/>
    </row>
    <row r="9" spans="1:4" ht="14.25" hidden="1">
      <c r="A9" s="10" t="s">
        <v>137</v>
      </c>
      <c r="B9" s="25"/>
    </row>
  </sheetData>
  <mergeCells count="3">
    <mergeCell ref="A1:B1"/>
    <mergeCell ref="A2:B2"/>
    <mergeCell ref="A3:B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dimension ref="A1:I21"/>
  <sheetViews>
    <sheetView workbookViewId="0">
      <selection activeCell="B22" sqref="B22"/>
    </sheetView>
  </sheetViews>
  <sheetFormatPr defaultRowHeight="12.75"/>
  <cols>
    <col min="1" max="1" width="57.85546875" customWidth="1"/>
    <col min="2" max="2" width="27" customWidth="1"/>
    <col min="3" max="3" width="14.42578125" hidden="1" customWidth="1"/>
    <col min="4" max="4" width="14.28515625" hidden="1" customWidth="1"/>
  </cols>
  <sheetData>
    <row r="1" spans="1:4" ht="45.75" customHeight="1">
      <c r="A1" s="468" t="str">
        <f>"Приложение №"&amp;H1УДС&amp;"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63" customHeight="1">
      <c r="A2" s="468" t="str">
        <f>"Приложение №"&amp;H2УДС&amp;"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row>
    <row r="3" spans="1:4" ht="90" customHeight="1">
      <c r="A3" s="524" t="s">
        <v>1689</v>
      </c>
      <c r="B3" s="524"/>
      <c r="C3" s="524"/>
      <c r="D3" s="524"/>
    </row>
    <row r="4" spans="1:4">
      <c r="A4" s="154"/>
      <c r="B4" s="8"/>
      <c r="C4" s="8"/>
      <c r="D4" s="155" t="s">
        <v>69</v>
      </c>
    </row>
    <row r="5" spans="1:4" ht="15">
      <c r="A5" s="22" t="s">
        <v>21</v>
      </c>
      <c r="B5" s="22" t="s">
        <v>1235</v>
      </c>
      <c r="C5" s="167" t="s">
        <v>1235</v>
      </c>
      <c r="D5" s="167" t="s">
        <v>1326</v>
      </c>
    </row>
    <row r="6" spans="1:4" ht="15">
      <c r="A6" s="335" t="s">
        <v>70</v>
      </c>
      <c r="B6" s="246">
        <f>SUM(B7:B21)</f>
        <v>0</v>
      </c>
      <c r="C6" s="246">
        <f>SUM(C7:C21)</f>
        <v>0</v>
      </c>
      <c r="D6" s="246">
        <f>SUM(D7:D21)</f>
        <v>0</v>
      </c>
    </row>
    <row r="7" spans="1:4" ht="15" hidden="1">
      <c r="A7" s="336" t="s">
        <v>57</v>
      </c>
      <c r="B7" s="337"/>
      <c r="C7" s="157"/>
      <c r="D7" s="157"/>
    </row>
    <row r="8" spans="1:4" ht="15" hidden="1">
      <c r="A8" s="336" t="s">
        <v>1581</v>
      </c>
      <c r="B8" s="337"/>
      <c r="C8" s="157"/>
      <c r="D8" s="157"/>
    </row>
    <row r="9" spans="1:4" ht="15" hidden="1">
      <c r="A9" s="336" t="s">
        <v>163</v>
      </c>
      <c r="B9" s="337"/>
      <c r="C9" s="157"/>
      <c r="D9" s="157"/>
    </row>
    <row r="10" spans="1:4" ht="14.25" hidden="1">
      <c r="A10" s="336" t="s">
        <v>58</v>
      </c>
      <c r="B10" s="337"/>
      <c r="C10" s="285"/>
      <c r="D10" s="285"/>
    </row>
    <row r="11" spans="1:4">
      <c r="A11" s="338" t="s">
        <v>59</v>
      </c>
      <c r="B11" s="339"/>
    </row>
    <row r="12" spans="1:4" ht="15" hidden="1">
      <c r="A12" s="290" t="s">
        <v>229</v>
      </c>
      <c r="B12" s="291"/>
    </row>
    <row r="13" spans="1:4" ht="15" hidden="1">
      <c r="A13" s="290" t="s">
        <v>1056</v>
      </c>
      <c r="B13" s="291"/>
    </row>
    <row r="14" spans="1:4" ht="15" hidden="1">
      <c r="A14" s="290" t="s">
        <v>134</v>
      </c>
      <c r="B14" s="291"/>
    </row>
    <row r="15" spans="1:4" ht="15" hidden="1">
      <c r="A15" s="290" t="s">
        <v>135</v>
      </c>
      <c r="B15" s="291"/>
    </row>
    <row r="16" spans="1:4" ht="15" hidden="1">
      <c r="A16" s="290" t="s">
        <v>81</v>
      </c>
      <c r="B16" s="291"/>
    </row>
    <row r="17" spans="1:9" ht="15" hidden="1">
      <c r="A17" s="290" t="s">
        <v>83</v>
      </c>
      <c r="B17" s="291"/>
    </row>
    <row r="18" spans="1:9" ht="15" hidden="1">
      <c r="A18" s="290" t="s">
        <v>164</v>
      </c>
      <c r="B18" s="291"/>
    </row>
    <row r="19" spans="1:9" ht="15" hidden="1">
      <c r="A19" s="290" t="s">
        <v>82</v>
      </c>
      <c r="B19" s="297"/>
    </row>
    <row r="20" spans="1:9" ht="15" hidden="1">
      <c r="A20" s="290" t="s">
        <v>1582</v>
      </c>
    </row>
    <row r="21" spans="1:9" ht="15" hidden="1">
      <c r="A21" s="290" t="s">
        <v>86</v>
      </c>
      <c r="B21" s="297"/>
      <c r="I21" t="s">
        <v>1609</v>
      </c>
    </row>
  </sheetData>
  <mergeCells count="3">
    <mergeCell ref="A1:D1"/>
    <mergeCell ref="A2:D2"/>
    <mergeCell ref="A3:D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1:D11"/>
  <sheetViews>
    <sheetView workbookViewId="0">
      <selection activeCell="B7" sqref="B7:B11"/>
    </sheetView>
  </sheetViews>
  <sheetFormatPr defaultRowHeight="12.75"/>
  <cols>
    <col min="1" max="1" width="55.5703125" customWidth="1"/>
    <col min="2" max="2" width="27.7109375" customWidth="1"/>
    <col min="3" max="3" width="14.42578125" hidden="1" customWidth="1"/>
    <col min="4" max="4" width="14.28515625" hidden="1" customWidth="1"/>
  </cols>
  <sheetData>
    <row r="1" spans="1:4" ht="45.75" customHeight="1">
      <c r="A1" s="468" t="str">
        <f>"Приложение №"&amp;H2благ&amp;"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63" customHeight="1">
      <c r="A2" s="468" t="str">
        <f>"Приложение №"&amp;H1благ&amp;"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row>
    <row r="3" spans="1:4" ht="137.25" customHeight="1">
      <c r="A3" s="524" t="s">
        <v>2062</v>
      </c>
      <c r="B3" s="524"/>
      <c r="C3" s="524"/>
      <c r="D3" s="524"/>
    </row>
    <row r="4" spans="1:4">
      <c r="A4" s="154"/>
      <c r="B4" s="8"/>
      <c r="C4" s="8"/>
      <c r="D4" s="155" t="s">
        <v>69</v>
      </c>
    </row>
    <row r="5" spans="1:4" ht="15">
      <c r="A5" s="22" t="s">
        <v>21</v>
      </c>
      <c r="B5" s="435" t="s">
        <v>1683</v>
      </c>
      <c r="C5" s="167" t="s">
        <v>1235</v>
      </c>
      <c r="D5" s="167" t="s">
        <v>1326</v>
      </c>
    </row>
    <row r="6" spans="1:4" ht="15">
      <c r="A6" s="335" t="s">
        <v>70</v>
      </c>
      <c r="B6" s="246">
        <f>SUM(B7:B11)</f>
        <v>0</v>
      </c>
      <c r="C6" s="246">
        <f>SUM(C8:C11)</f>
        <v>0</v>
      </c>
      <c r="D6" s="246">
        <f>SUM(D8:D11)</f>
        <v>0</v>
      </c>
    </row>
    <row r="7" spans="1:4" ht="15">
      <c r="A7" s="338" t="s">
        <v>621</v>
      </c>
      <c r="B7" s="340"/>
      <c r="C7" s="246"/>
      <c r="D7" s="246"/>
    </row>
    <row r="8" spans="1:4" ht="15">
      <c r="A8" s="338" t="s">
        <v>1581</v>
      </c>
      <c r="B8" s="339"/>
      <c r="C8" s="157"/>
      <c r="D8" s="157"/>
    </row>
    <row r="9" spans="1:4" ht="15">
      <c r="A9" s="338" t="s">
        <v>59</v>
      </c>
      <c r="B9" s="339"/>
      <c r="C9" s="157"/>
      <c r="D9" s="157"/>
    </row>
    <row r="10" spans="1:4" ht="15">
      <c r="A10" s="338" t="s">
        <v>80</v>
      </c>
      <c r="B10" s="339"/>
      <c r="C10" s="157"/>
      <c r="D10" s="157"/>
    </row>
    <row r="11" spans="1:4" ht="14.25">
      <c r="A11" s="338" t="s">
        <v>86</v>
      </c>
      <c r="B11" s="339"/>
      <c r="C11" s="285"/>
      <c r="D11" s="285"/>
    </row>
  </sheetData>
  <mergeCells count="3">
    <mergeCell ref="A1:D1"/>
    <mergeCell ref="A2:D2"/>
    <mergeCell ref="A3:D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dimension ref="A1:D24"/>
  <sheetViews>
    <sheetView workbookViewId="0">
      <selection activeCell="B16" sqref="B16"/>
    </sheetView>
  </sheetViews>
  <sheetFormatPr defaultRowHeight="12.75"/>
  <cols>
    <col min="1" max="1" width="59.7109375" customWidth="1"/>
    <col min="2" max="2" width="27" customWidth="1"/>
    <col min="3" max="3" width="14.42578125" hidden="1" customWidth="1"/>
    <col min="4" max="4" width="14.28515625" hidden="1" customWidth="1"/>
  </cols>
  <sheetData>
    <row r="1" spans="1:4" ht="45.75" customHeight="1">
      <c r="A1" s="468" t="str">
        <f>"Приложение №"&amp;H2благмалое&amp;"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63" customHeight="1">
      <c r="A2" s="468" t="str">
        <f>"Приложение №"&amp;H1благмалое&amp;"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row>
    <row r="3" spans="1:4" ht="90" customHeight="1">
      <c r="A3" s="524" t="s">
        <v>2061</v>
      </c>
      <c r="B3" s="524"/>
      <c r="C3" s="524"/>
      <c r="D3" s="524"/>
    </row>
    <row r="4" spans="1:4">
      <c r="A4" s="154"/>
      <c r="B4" s="8"/>
      <c r="C4" s="8"/>
      <c r="D4" s="155" t="s">
        <v>69</v>
      </c>
    </row>
    <row r="5" spans="1:4" ht="15">
      <c r="A5" s="167" t="s">
        <v>21</v>
      </c>
      <c r="B5" s="167" t="s">
        <v>1683</v>
      </c>
      <c r="C5" s="167" t="s">
        <v>1235</v>
      </c>
      <c r="D5" s="167" t="s">
        <v>1326</v>
      </c>
    </row>
    <row r="6" spans="1:4" ht="15">
      <c r="A6" s="156" t="s">
        <v>70</v>
      </c>
      <c r="B6" s="246">
        <f>SUM(B7:B24)</f>
        <v>0</v>
      </c>
      <c r="C6" s="246">
        <f>SUM(C7:C24)</f>
        <v>0</v>
      </c>
      <c r="D6" s="246">
        <f>SUM(D7:D24)</f>
        <v>0</v>
      </c>
    </row>
    <row r="7" spans="1:4" ht="15" hidden="1">
      <c r="A7" s="40" t="s">
        <v>57</v>
      </c>
      <c r="B7" s="244"/>
      <c r="C7" s="157"/>
      <c r="D7" s="157"/>
    </row>
    <row r="8" spans="1:4" ht="15" hidden="1">
      <c r="A8" s="40" t="s">
        <v>79</v>
      </c>
      <c r="B8" s="244"/>
      <c r="C8" s="157"/>
      <c r="D8" s="157"/>
    </row>
    <row r="9" spans="1:4" ht="15" hidden="1">
      <c r="A9" s="40" t="s">
        <v>163</v>
      </c>
      <c r="B9" s="244"/>
      <c r="C9" s="157"/>
      <c r="D9" s="157"/>
    </row>
    <row r="10" spans="1:4" ht="14.25" hidden="1">
      <c r="A10" s="41" t="s">
        <v>58</v>
      </c>
      <c r="B10" s="245"/>
      <c r="C10" s="285"/>
      <c r="D10" s="285"/>
    </row>
    <row r="11" spans="1:4" ht="14.25" hidden="1">
      <c r="A11" s="283" t="s">
        <v>59</v>
      </c>
      <c r="B11" s="284"/>
    </row>
    <row r="12" spans="1:4" ht="14.25" hidden="1">
      <c r="A12" s="42" t="s">
        <v>229</v>
      </c>
      <c r="B12" s="245"/>
    </row>
    <row r="13" spans="1:4" ht="14.25" hidden="1">
      <c r="A13" s="40" t="s">
        <v>80</v>
      </c>
      <c r="B13" s="245"/>
    </row>
    <row r="14" spans="1:4" ht="14.25" hidden="1">
      <c r="A14" s="40" t="s">
        <v>134</v>
      </c>
      <c r="B14" s="245"/>
    </row>
    <row r="15" spans="1:4" ht="14.25" hidden="1">
      <c r="A15" s="40" t="s">
        <v>135</v>
      </c>
      <c r="B15" s="245"/>
    </row>
    <row r="16" spans="1:4">
      <c r="A16" s="341" t="s">
        <v>81</v>
      </c>
      <c r="B16" s="343"/>
    </row>
    <row r="17" spans="1:2" hidden="1">
      <c r="A17" s="342" t="s">
        <v>83</v>
      </c>
      <c r="B17" s="343"/>
    </row>
    <row r="18" spans="1:2" ht="14.25" hidden="1">
      <c r="A18" s="40" t="s">
        <v>164</v>
      </c>
      <c r="B18" s="245"/>
    </row>
    <row r="19" spans="1:2" ht="14.25" hidden="1">
      <c r="A19" s="40" t="s">
        <v>82</v>
      </c>
      <c r="B19" s="245"/>
    </row>
    <row r="20" spans="1:2" ht="14.25" hidden="1">
      <c r="A20" s="40" t="s">
        <v>84</v>
      </c>
      <c r="B20" s="245"/>
    </row>
    <row r="21" spans="1:2" ht="14.25" hidden="1">
      <c r="A21" s="40" t="s">
        <v>85</v>
      </c>
      <c r="B21" s="245"/>
    </row>
    <row r="22" spans="1:2" ht="14.25" hidden="1">
      <c r="A22" s="40" t="s">
        <v>137</v>
      </c>
      <c r="B22" s="245"/>
    </row>
    <row r="23" spans="1:2" ht="14.25" hidden="1">
      <c r="A23" s="40" t="s">
        <v>138</v>
      </c>
      <c r="B23" s="245"/>
    </row>
    <row r="24" spans="1:2" ht="14.25" hidden="1">
      <c r="A24" s="40" t="s">
        <v>86</v>
      </c>
      <c r="B24" s="245"/>
    </row>
  </sheetData>
  <mergeCells count="3">
    <mergeCell ref="A1:D1"/>
    <mergeCell ref="A2:D2"/>
    <mergeCell ref="A3:D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dimension ref="A1:D22"/>
  <sheetViews>
    <sheetView workbookViewId="0">
      <selection activeCell="D23" sqref="D23"/>
    </sheetView>
  </sheetViews>
  <sheetFormatPr defaultRowHeight="12.75"/>
  <cols>
    <col min="1" max="1" width="42.140625" customWidth="1"/>
    <col min="2" max="2" width="17.5703125" customWidth="1"/>
    <col min="3" max="3" width="13.42578125" customWidth="1"/>
    <col min="4" max="4" width="16.28515625" customWidth="1"/>
  </cols>
  <sheetData>
    <row r="1" spans="1:4" ht="45.75" customHeight="1">
      <c r="A1" s="468" t="str">
        <f>"Приложение №"&amp;H2зппов&amp;"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52.5" customHeight="1">
      <c r="A2" s="468" t="str">
        <f>"Приложение №"&amp;H1зппов&amp;"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row>
    <row r="3" spans="1:4" ht="90" customHeight="1">
      <c r="A3" s="524" t="s">
        <v>1743</v>
      </c>
      <c r="B3" s="524"/>
      <c r="C3" s="524"/>
      <c r="D3" s="524"/>
    </row>
    <row r="4" spans="1:4">
      <c r="A4" s="154"/>
      <c r="B4" s="8"/>
      <c r="C4" s="8"/>
      <c r="D4" s="155" t="s">
        <v>69</v>
      </c>
    </row>
    <row r="5" spans="1:4">
      <c r="A5" s="32" t="s">
        <v>21</v>
      </c>
      <c r="B5" s="32" t="s">
        <v>1235</v>
      </c>
      <c r="C5" s="32" t="s">
        <v>1326</v>
      </c>
      <c r="D5" s="32" t="s">
        <v>1683</v>
      </c>
    </row>
    <row r="6" spans="1:4">
      <c r="A6" s="349" t="s">
        <v>70</v>
      </c>
      <c r="B6" s="350">
        <f>SUM(B7:B21)</f>
        <v>0</v>
      </c>
      <c r="C6" s="350">
        <f t="shared" ref="C6" si="0">SUM(C7:C21)</f>
        <v>0</v>
      </c>
      <c r="D6" s="350">
        <f>SUM(D7:D21)</f>
        <v>0</v>
      </c>
    </row>
    <row r="7" spans="1:4">
      <c r="A7" s="338" t="s">
        <v>58</v>
      </c>
      <c r="B7" s="210">
        <v>0</v>
      </c>
      <c r="C7" s="210">
        <v>0</v>
      </c>
      <c r="D7" s="351"/>
    </row>
    <row r="8" spans="1:4" ht="15" hidden="1">
      <c r="A8" s="347"/>
      <c r="B8" s="348"/>
    </row>
    <row r="9" spans="1:4" ht="15" hidden="1">
      <c r="A9" s="290"/>
      <c r="B9" s="292"/>
    </row>
    <row r="10" spans="1:4" ht="15" hidden="1">
      <c r="A10" s="290"/>
      <c r="B10" s="292"/>
    </row>
    <row r="11" spans="1:4" ht="15" hidden="1">
      <c r="A11" s="290"/>
      <c r="B11" s="292"/>
    </row>
    <row r="12" spans="1:4" ht="15" hidden="1">
      <c r="A12" s="290"/>
      <c r="B12" s="292"/>
    </row>
    <row r="13" spans="1:4" ht="15" hidden="1">
      <c r="A13" s="290"/>
      <c r="B13" s="292"/>
    </row>
    <row r="14" spans="1:4" ht="15" hidden="1">
      <c r="A14" s="290"/>
      <c r="B14" s="292"/>
    </row>
    <row r="15" spans="1:4" ht="15" hidden="1">
      <c r="A15" s="290"/>
      <c r="B15" s="292"/>
    </row>
    <row r="16" spans="1:4" ht="15" hidden="1">
      <c r="A16" s="290"/>
      <c r="B16" s="292"/>
    </row>
    <row r="17" spans="1:2" ht="15" hidden="1">
      <c r="A17" s="290"/>
      <c r="B17" s="292"/>
    </row>
    <row r="18" spans="1:2" ht="15" hidden="1">
      <c r="A18" s="293"/>
      <c r="B18" s="292"/>
    </row>
    <row r="19" spans="1:2" ht="15" hidden="1">
      <c r="A19" s="290"/>
      <c r="B19" s="292"/>
    </row>
    <row r="20" spans="1:2" ht="15" hidden="1">
      <c r="A20" s="290"/>
      <c r="B20" s="292"/>
    </row>
    <row r="21" spans="1:2" ht="15" hidden="1">
      <c r="A21" s="293"/>
      <c r="B21" s="292"/>
    </row>
    <row r="22" spans="1:2" hidden="1"/>
  </sheetData>
  <mergeCells count="3">
    <mergeCell ref="A1:D1"/>
    <mergeCell ref="A2:D2"/>
    <mergeCell ref="A3:D3"/>
  </mergeCells>
  <pageMargins left="0.7" right="0.32"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Лист4">
    <tabColor rgb="FF00B0F0"/>
  </sheetPr>
  <dimension ref="A1:E14"/>
  <sheetViews>
    <sheetView topLeftCell="A2" zoomScaleNormal="75" workbookViewId="0">
      <selection activeCell="A14" sqref="A14:XFD15"/>
    </sheetView>
  </sheetViews>
  <sheetFormatPr defaultRowHeight="15"/>
  <cols>
    <col min="1" max="2" width="8" style="71" customWidth="1"/>
    <col min="3" max="3" width="25.42578125" style="74" customWidth="1"/>
    <col min="4" max="4" width="61" style="72" customWidth="1"/>
    <col min="5" max="5" width="9.140625" style="73"/>
    <col min="6" max="6" width="14.5703125" style="73" customWidth="1"/>
    <col min="7" max="16384" width="9.140625" style="73"/>
  </cols>
  <sheetData>
    <row r="1" spans="1:5" ht="42.75" hidden="1" customHeight="1">
      <c r="A1" s="468" t="str">
        <f>"Приложение "&amp;Н2аист&amp;" к решению
Богучанского районного Совета депутатов
от "&amp;Р2дата&amp;" года №"&amp;Р2номер</f>
        <v>Приложение  к решению
Богучанского районного Совета депутатов
от  года №</v>
      </c>
      <c r="B1" s="468"/>
      <c r="C1" s="468"/>
      <c r="D1" s="468"/>
      <c r="E1" s="55"/>
    </row>
    <row r="2" spans="1:5" s="55" customFormat="1" ht="44.25" customHeight="1">
      <c r="A2" s="468" t="str">
        <f>"Приложение "&amp;Н1аист&amp;"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68"/>
      <c r="C2" s="468"/>
      <c r="D2" s="468"/>
    </row>
    <row r="3" spans="1:5" s="55" customFormat="1" ht="65.25" customHeight="1">
      <c r="A3" s="481" t="str">
        <f>"Главные администраторы 
источников внутреннего финансирования дефицита 
районного бюджета на "&amp;год&amp;" год и плановый период "&amp;ПлПер&amp;" годов"</f>
        <v>Главные администраторы 
источников внутреннего финансирования дефицита 
районного бюджета на 2024 год и плановый период 2025-2026 годов</v>
      </c>
      <c r="B3" s="481"/>
      <c r="C3" s="481"/>
      <c r="D3" s="481"/>
    </row>
    <row r="4" spans="1:5" s="55" customFormat="1" ht="13.5" customHeight="1">
      <c r="A4" s="53"/>
      <c r="B4" s="53"/>
      <c r="C4" s="53"/>
      <c r="D4" s="54"/>
    </row>
    <row r="5" spans="1:5" s="59" customFormat="1" ht="15.75" customHeight="1">
      <c r="A5" s="56"/>
      <c r="B5" s="56"/>
      <c r="C5" s="57"/>
      <c r="D5" s="58"/>
    </row>
    <row r="6" spans="1:5" s="61" customFormat="1" ht="42.75">
      <c r="A6" s="60" t="s">
        <v>162</v>
      </c>
      <c r="B6" s="60" t="s">
        <v>167</v>
      </c>
      <c r="C6" s="60" t="s">
        <v>168</v>
      </c>
      <c r="D6" s="60" t="s">
        <v>169</v>
      </c>
    </row>
    <row r="7" spans="1:5" s="56" customFormat="1" ht="30">
      <c r="A7" s="141">
        <v>1</v>
      </c>
      <c r="B7" s="62" t="s">
        <v>207</v>
      </c>
      <c r="C7" s="63"/>
      <c r="D7" s="64" t="s">
        <v>264</v>
      </c>
    </row>
    <row r="8" spans="1:5" s="69" customFormat="1" ht="28.5">
      <c r="A8" s="65">
        <v>2</v>
      </c>
      <c r="B8" s="66" t="s">
        <v>207</v>
      </c>
      <c r="C8" s="67" t="s">
        <v>171</v>
      </c>
      <c r="D8" s="68" t="s">
        <v>1387</v>
      </c>
    </row>
    <row r="9" spans="1:5" s="69" customFormat="1" ht="33.75" customHeight="1">
      <c r="A9" s="65">
        <v>3</v>
      </c>
      <c r="B9" s="66" t="s">
        <v>207</v>
      </c>
      <c r="C9" s="67" t="s">
        <v>101</v>
      </c>
      <c r="D9" s="68" t="s">
        <v>1388</v>
      </c>
    </row>
    <row r="10" spans="1:5" s="69" customFormat="1" ht="42.75">
      <c r="A10" s="65">
        <v>4</v>
      </c>
      <c r="B10" s="66" t="s">
        <v>207</v>
      </c>
      <c r="C10" s="67" t="s">
        <v>1105</v>
      </c>
      <c r="D10" s="68" t="s">
        <v>1389</v>
      </c>
    </row>
    <row r="11" spans="1:5" s="69" customFormat="1" ht="42.75">
      <c r="A11" s="65">
        <v>5</v>
      </c>
      <c r="B11" s="66" t="s">
        <v>207</v>
      </c>
      <c r="C11" s="67" t="s">
        <v>1106</v>
      </c>
      <c r="D11" s="68" t="s">
        <v>36</v>
      </c>
    </row>
    <row r="12" spans="1:5" s="69" customFormat="1" ht="28.5">
      <c r="A12" s="65">
        <v>6</v>
      </c>
      <c r="B12" s="66" t="s">
        <v>207</v>
      </c>
      <c r="C12" s="70" t="s">
        <v>64</v>
      </c>
      <c r="D12" s="68" t="s">
        <v>153</v>
      </c>
    </row>
    <row r="13" spans="1:5" s="69" customFormat="1" ht="28.5">
      <c r="A13" s="65">
        <v>7</v>
      </c>
      <c r="B13" s="66" t="s">
        <v>207</v>
      </c>
      <c r="C13" s="70" t="s">
        <v>65</v>
      </c>
      <c r="D13" s="68" t="s">
        <v>159</v>
      </c>
    </row>
    <row r="14" spans="1:5">
      <c r="C14" s="71"/>
    </row>
  </sheetData>
  <mergeCells count="3">
    <mergeCell ref="A3:D3"/>
    <mergeCell ref="A2:D2"/>
    <mergeCell ref="A1:D1"/>
  </mergeCells>
  <phoneticPr fontId="3" type="noConversion"/>
  <pageMargins left="0.78740157480314965" right="0.39370078740157483" top="0.78740157480314965" bottom="0.78740157480314965" header="0.39370078740157483" footer="0.39370078740157483"/>
  <pageSetup paperSize="9" scale="90" firstPageNumber="849" orientation="portrait" useFirstPageNumber="1" r:id="rId1"/>
  <headerFooter alignWithMargins="0"/>
</worksheet>
</file>

<file path=xl/worksheets/sheet30.xml><?xml version="1.0" encoding="utf-8"?>
<worksheet xmlns="http://schemas.openxmlformats.org/spreadsheetml/2006/main" xmlns:r="http://schemas.openxmlformats.org/officeDocument/2006/relationships">
  <sheetPr>
    <tabColor rgb="FF00B0F0"/>
  </sheetPr>
  <dimension ref="A1:D24"/>
  <sheetViews>
    <sheetView workbookViewId="0">
      <selection activeCell="D15" sqref="D15:D23"/>
    </sheetView>
  </sheetViews>
  <sheetFormatPr defaultRowHeight="12.75"/>
  <cols>
    <col min="1" max="1" width="64.5703125" customWidth="1"/>
    <col min="2" max="2" width="18" hidden="1" customWidth="1"/>
    <col min="3" max="3" width="14.42578125" hidden="1" customWidth="1"/>
    <col min="4" max="4" width="23.85546875" customWidth="1"/>
  </cols>
  <sheetData>
    <row r="1" spans="1:4" ht="61.5" customHeight="1">
      <c r="A1" s="468" t="str">
        <f>"Приложение №"&amp;H2ДК&amp;"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63" customHeight="1">
      <c r="A2" s="468" t="str">
        <f>"Приложение №"&amp;H1ДК&amp;"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row>
    <row r="3" spans="1:4" ht="107.25" customHeight="1">
      <c r="A3" s="524" t="s">
        <v>2028</v>
      </c>
      <c r="B3" s="524"/>
      <c r="C3" s="524"/>
      <c r="D3" s="524"/>
    </row>
    <row r="4" spans="1:4">
      <c r="A4" s="154"/>
      <c r="B4" s="8"/>
      <c r="C4" s="8"/>
      <c r="D4" s="155" t="s">
        <v>69</v>
      </c>
    </row>
    <row r="5" spans="1:4" ht="14.25">
      <c r="A5" s="422" t="s">
        <v>21</v>
      </c>
      <c r="B5" s="422" t="s">
        <v>1235</v>
      </c>
      <c r="C5" s="422" t="s">
        <v>1326</v>
      </c>
      <c r="D5" s="422" t="s">
        <v>1683</v>
      </c>
    </row>
    <row r="6" spans="1:4" ht="15">
      <c r="A6" s="421" t="s">
        <v>70</v>
      </c>
      <c r="B6" s="246">
        <f>SUM(B7:B24)</f>
        <v>0</v>
      </c>
      <c r="C6" s="246">
        <f>SUM(C7:C24)</f>
        <v>0</v>
      </c>
      <c r="D6" s="444">
        <f>SUM(D7:D24)</f>
        <v>0</v>
      </c>
    </row>
    <row r="7" spans="1:4" ht="14.25" hidden="1">
      <c r="A7" s="40" t="s">
        <v>57</v>
      </c>
      <c r="B7" s="244"/>
      <c r="C7" s="310"/>
      <c r="D7" s="445"/>
    </row>
    <row r="8" spans="1:4" ht="14.25" hidden="1">
      <c r="A8" s="40" t="s">
        <v>79</v>
      </c>
      <c r="B8" s="244"/>
      <c r="C8" s="310"/>
      <c r="D8" s="304"/>
    </row>
    <row r="9" spans="1:4" ht="14.25" hidden="1">
      <c r="A9" s="40" t="s">
        <v>163</v>
      </c>
      <c r="B9" s="244"/>
      <c r="C9" s="310"/>
      <c r="D9" s="304"/>
    </row>
    <row r="10" spans="1:4" ht="14.25" hidden="1">
      <c r="A10" s="41" t="s">
        <v>58</v>
      </c>
      <c r="B10" s="309"/>
      <c r="C10" s="309"/>
      <c r="D10" s="446"/>
    </row>
    <row r="11" spans="1:4" ht="14.25" hidden="1">
      <c r="A11" s="40" t="s">
        <v>59</v>
      </c>
      <c r="B11" s="245"/>
      <c r="C11" s="309"/>
      <c r="D11" s="446"/>
    </row>
    <row r="12" spans="1:4" ht="14.25" hidden="1">
      <c r="A12" s="42" t="s">
        <v>229</v>
      </c>
      <c r="B12" s="245"/>
      <c r="C12" s="309"/>
      <c r="D12" s="446"/>
    </row>
    <row r="13" spans="1:4" ht="14.25" hidden="1">
      <c r="A13" s="40" t="s">
        <v>80</v>
      </c>
      <c r="B13" s="245"/>
      <c r="C13" s="309"/>
      <c r="D13" s="446"/>
    </row>
    <row r="14" spans="1:4" ht="14.25" hidden="1">
      <c r="A14" s="40" t="s">
        <v>134</v>
      </c>
      <c r="B14" s="245"/>
      <c r="C14" s="309"/>
      <c r="D14" s="446"/>
    </row>
    <row r="15" spans="1:4" ht="18.75" customHeight="1">
      <c r="A15" s="40" t="s">
        <v>135</v>
      </c>
      <c r="B15" s="245"/>
      <c r="C15" s="309"/>
      <c r="D15" s="448"/>
    </row>
    <row r="16" spans="1:4" ht="14.25" hidden="1">
      <c r="A16" s="40" t="s">
        <v>81</v>
      </c>
      <c r="B16" s="245"/>
      <c r="C16" s="309"/>
      <c r="D16" s="447"/>
    </row>
    <row r="17" spans="1:4" ht="14.25">
      <c r="A17" s="41" t="s">
        <v>83</v>
      </c>
      <c r="B17" s="309"/>
      <c r="C17" s="245"/>
      <c r="D17" s="447"/>
    </row>
    <row r="18" spans="1:4" ht="14.25" hidden="1">
      <c r="A18" s="40" t="s">
        <v>164</v>
      </c>
      <c r="B18" s="309"/>
      <c r="C18" s="245"/>
      <c r="D18" s="446"/>
    </row>
    <row r="19" spans="1:4" ht="14.25" hidden="1">
      <c r="A19" s="40" t="s">
        <v>82</v>
      </c>
      <c r="B19" s="309"/>
      <c r="C19" s="245"/>
      <c r="D19" s="446"/>
    </row>
    <row r="20" spans="1:4" ht="14.25" hidden="1">
      <c r="A20" s="40" t="s">
        <v>84</v>
      </c>
      <c r="B20" s="309"/>
      <c r="C20" s="245"/>
      <c r="D20" s="446"/>
    </row>
    <row r="21" spans="1:4" ht="14.25" hidden="1">
      <c r="A21" s="40" t="s">
        <v>85</v>
      </c>
      <c r="B21" s="309"/>
      <c r="C21" s="309"/>
      <c r="D21" s="446"/>
    </row>
    <row r="22" spans="1:4" ht="14.25" hidden="1">
      <c r="A22" s="40" t="s">
        <v>137</v>
      </c>
      <c r="B22" s="245"/>
      <c r="C22" s="245"/>
      <c r="D22" s="446"/>
    </row>
    <row r="23" spans="1:4" ht="14.25">
      <c r="A23" s="40" t="s">
        <v>138</v>
      </c>
      <c r="B23" s="245"/>
      <c r="C23" s="245"/>
      <c r="D23" s="448"/>
    </row>
    <row r="24" spans="1:4" ht="14.25" hidden="1">
      <c r="A24" s="283" t="s">
        <v>86</v>
      </c>
      <c r="B24" s="284"/>
    </row>
  </sheetData>
  <mergeCells count="3">
    <mergeCell ref="A1:D1"/>
    <mergeCell ref="A2:D2"/>
    <mergeCell ref="A3:D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dimension ref="A1:B16"/>
  <sheetViews>
    <sheetView workbookViewId="0">
      <selection activeCell="B7" sqref="B7:B16"/>
    </sheetView>
  </sheetViews>
  <sheetFormatPr defaultRowHeight="12.75"/>
  <cols>
    <col min="1" max="1" width="66.140625" customWidth="1"/>
    <col min="2" max="2" width="20" customWidth="1"/>
  </cols>
  <sheetData>
    <row r="1" spans="1:2" ht="48" customHeight="1">
      <c r="A1" s="482" t="str">
        <f>"Приложение №"&amp;H2дороги_50&amp;"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2"/>
    </row>
    <row r="2" spans="1:2" ht="42" customHeight="1">
      <c r="A2" s="482" t="str">
        <f>"Приложение №"&amp;H1дороги_50&amp;" к решению
Богучанского районного Совета депутатов
от "&amp;Р1дата&amp;" года №"&amp;е213</f>
        <v>Приложение № к решению
Богучанского районного Совета депутатов
от  года №6/1-25</v>
      </c>
      <c r="B2" s="482"/>
    </row>
    <row r="3" spans="1:2" ht="132.75" customHeight="1">
      <c r="A3" s="494" t="s">
        <v>2050</v>
      </c>
      <c r="B3" s="494"/>
    </row>
    <row r="4" spans="1:2">
      <c r="A4" s="3"/>
      <c r="B4" s="8" t="s">
        <v>69</v>
      </c>
    </row>
    <row r="5" spans="1:2">
      <c r="A5" s="32" t="s">
        <v>21</v>
      </c>
      <c r="B5" s="32" t="s">
        <v>1760</v>
      </c>
    </row>
    <row r="6" spans="1:2" ht="15">
      <c r="A6" s="352" t="s">
        <v>70</v>
      </c>
      <c r="B6" s="353">
        <f>SUM(B7:B16)</f>
        <v>0</v>
      </c>
    </row>
    <row r="7" spans="1:2" ht="16.5" customHeight="1">
      <c r="A7" s="403" t="s">
        <v>621</v>
      </c>
      <c r="B7" s="404"/>
    </row>
    <row r="8" spans="1:2" ht="14.25">
      <c r="A8" s="41" t="s">
        <v>163</v>
      </c>
      <c r="B8" s="214"/>
    </row>
    <row r="9" spans="1:2" ht="14.25">
      <c r="A9" s="41" t="s">
        <v>58</v>
      </c>
      <c r="B9" s="214"/>
    </row>
    <row r="10" spans="1:2" ht="14.25">
      <c r="A10" s="41" t="s">
        <v>59</v>
      </c>
      <c r="B10" s="214"/>
    </row>
    <row r="11" spans="1:2" ht="14.25">
      <c r="A11" s="41" t="s">
        <v>229</v>
      </c>
      <c r="B11" s="214"/>
    </row>
    <row r="12" spans="1:2" ht="14.25">
      <c r="A12" s="41" t="s">
        <v>134</v>
      </c>
      <c r="B12" s="214"/>
    </row>
    <row r="13" spans="1:2" ht="14.25">
      <c r="A13" s="41" t="s">
        <v>81</v>
      </c>
      <c r="B13" s="214"/>
    </row>
    <row r="14" spans="1:2" ht="14.25">
      <c r="A14" s="41" t="s">
        <v>82</v>
      </c>
      <c r="B14" s="214"/>
    </row>
    <row r="15" spans="1:2" ht="14.25">
      <c r="A15" s="41" t="s">
        <v>137</v>
      </c>
      <c r="B15" s="214"/>
    </row>
    <row r="16" spans="1:2" ht="14.25">
      <c r="A16" s="41" t="s">
        <v>86</v>
      </c>
      <c r="B16" s="214"/>
    </row>
  </sheetData>
  <mergeCells count="3">
    <mergeCell ref="A1:B1"/>
    <mergeCell ref="A2:B2"/>
    <mergeCell ref="A3:B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sheetPr>
    <tabColor theme="9" tint="0.59999389629810485"/>
  </sheetPr>
  <dimension ref="A1:D24"/>
  <sheetViews>
    <sheetView topLeftCell="A2" workbookViewId="0">
      <selection activeCell="B7" sqref="B7:B24"/>
    </sheetView>
  </sheetViews>
  <sheetFormatPr defaultRowHeight="12.75"/>
  <cols>
    <col min="1" max="1" width="63.42578125" customWidth="1"/>
    <col min="2" max="2" width="27" customWidth="1"/>
    <col min="3" max="3" width="14.42578125" hidden="1" customWidth="1"/>
    <col min="4" max="4" width="14.28515625" hidden="1" customWidth="1"/>
  </cols>
  <sheetData>
    <row r="1" spans="1:4" ht="45.75" hidden="1" customHeight="1">
      <c r="A1" s="468" t="str">
        <f>"Приложение №"&amp;H2повзп&amp;"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63" customHeight="1">
      <c r="A2" s="468" t="str">
        <f>"Приложение №"&amp;H1повзп&amp;"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row>
    <row r="3" spans="1:4" ht="90" customHeight="1">
      <c r="A3" s="525" t="s">
        <v>2094</v>
      </c>
      <c r="B3" s="526"/>
    </row>
    <row r="4" spans="1:4">
      <c r="A4" s="154"/>
      <c r="B4" s="8"/>
      <c r="C4" s="8"/>
      <c r="D4" s="155" t="s">
        <v>69</v>
      </c>
    </row>
    <row r="5" spans="1:4" ht="15">
      <c r="A5" s="22" t="s">
        <v>21</v>
      </c>
      <c r="B5" s="453" t="s">
        <v>1761</v>
      </c>
      <c r="C5" s="167" t="s">
        <v>1235</v>
      </c>
      <c r="D5" s="167" t="s">
        <v>1326</v>
      </c>
    </row>
    <row r="6" spans="1:4" ht="15">
      <c r="A6" s="405" t="s">
        <v>70</v>
      </c>
      <c r="B6" s="246">
        <f>SUM(B7:B24)</f>
        <v>0</v>
      </c>
      <c r="C6" s="246" t="e">
        <f>SUM(#REF!)</f>
        <v>#REF!</v>
      </c>
      <c r="D6" s="246" t="e">
        <f>SUM(#REF!)</f>
        <v>#REF!</v>
      </c>
    </row>
    <row r="7" spans="1:4" ht="14.25">
      <c r="A7" s="398" t="s">
        <v>57</v>
      </c>
      <c r="B7" s="399"/>
    </row>
    <row r="8" spans="1:4" ht="14.25">
      <c r="A8" s="398" t="s">
        <v>1581</v>
      </c>
      <c r="B8" s="399"/>
    </row>
    <row r="9" spans="1:4" ht="14.25">
      <c r="A9" s="398" t="s">
        <v>163</v>
      </c>
      <c r="B9" s="399"/>
    </row>
    <row r="10" spans="1:4" ht="14.25">
      <c r="A10" s="398" t="s">
        <v>58</v>
      </c>
      <c r="B10" s="399"/>
    </row>
    <row r="11" spans="1:4" ht="14.25">
      <c r="A11" s="398" t="s">
        <v>59</v>
      </c>
      <c r="B11" s="399"/>
    </row>
    <row r="12" spans="1:4" ht="14.25">
      <c r="A12" s="398" t="s">
        <v>229</v>
      </c>
      <c r="B12" s="399"/>
    </row>
    <row r="13" spans="1:4" ht="14.25">
      <c r="A13" s="398" t="s">
        <v>1056</v>
      </c>
      <c r="B13" s="399"/>
    </row>
    <row r="14" spans="1:4" ht="14.25">
      <c r="A14" s="398" t="s">
        <v>134</v>
      </c>
      <c r="B14" s="399"/>
    </row>
    <row r="15" spans="1:4" ht="14.25">
      <c r="A15" s="398" t="s">
        <v>135</v>
      </c>
      <c r="B15" s="399"/>
    </row>
    <row r="16" spans="1:4" ht="14.25">
      <c r="A16" s="398" t="s">
        <v>81</v>
      </c>
      <c r="B16" s="399"/>
    </row>
    <row r="17" spans="1:2" ht="14.25">
      <c r="A17" s="398" t="s">
        <v>83</v>
      </c>
      <c r="B17" s="399"/>
    </row>
    <row r="18" spans="1:2" ht="14.25">
      <c r="A18" s="398" t="s">
        <v>164</v>
      </c>
      <c r="B18" s="399"/>
    </row>
    <row r="19" spans="1:2" ht="14.25">
      <c r="A19" s="398" t="s">
        <v>82</v>
      </c>
      <c r="B19" s="399"/>
    </row>
    <row r="20" spans="1:2" ht="14.25">
      <c r="A20" s="398" t="s">
        <v>1582</v>
      </c>
      <c r="B20" s="399"/>
    </row>
    <row r="21" spans="1:2" ht="14.25">
      <c r="A21" s="398" t="s">
        <v>1731</v>
      </c>
      <c r="B21" s="399"/>
    </row>
    <row r="22" spans="1:2" ht="14.25">
      <c r="A22" s="398" t="s">
        <v>137</v>
      </c>
      <c r="B22" s="399"/>
    </row>
    <row r="23" spans="1:2" ht="14.25">
      <c r="A23" s="398" t="s">
        <v>138</v>
      </c>
      <c r="B23" s="399"/>
    </row>
    <row r="24" spans="1:2" ht="14.25">
      <c r="A24" s="398" t="s">
        <v>86</v>
      </c>
      <c r="B24" s="399"/>
    </row>
  </sheetData>
  <mergeCells count="3">
    <mergeCell ref="A1:D1"/>
    <mergeCell ref="A2:D2"/>
    <mergeCell ref="A3:B3"/>
  </mergeCells>
  <pageMargins left="0.7" right="0.24"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dimension ref="A1:D23"/>
  <sheetViews>
    <sheetView workbookViewId="0">
      <selection activeCell="B7" sqref="B7:B23"/>
    </sheetView>
  </sheetViews>
  <sheetFormatPr defaultRowHeight="12.75"/>
  <cols>
    <col min="1" max="1" width="60" customWidth="1"/>
    <col min="2" max="2" width="27" customWidth="1"/>
    <col min="3" max="3" width="14.42578125" hidden="1" customWidth="1"/>
    <col min="4" max="4" width="14.28515625" hidden="1" customWidth="1"/>
  </cols>
  <sheetData>
    <row r="1" spans="1:4" ht="45.75" customHeight="1">
      <c r="A1" s="468" t="str">
        <f>"Приложение №"&amp;H2потенциал&amp;"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63" customHeight="1">
      <c r="A2" s="468" t="str">
        <f>"Приложение №"&amp;H1потенциал&amp;"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row>
    <row r="3" spans="1:4" ht="90" customHeight="1">
      <c r="A3" s="494" t="s">
        <v>2055</v>
      </c>
      <c r="B3" s="494"/>
      <c r="C3" s="494"/>
      <c r="D3" s="494"/>
    </row>
    <row r="4" spans="1:4">
      <c r="A4" s="154"/>
      <c r="B4" s="8"/>
      <c r="C4" s="8"/>
      <c r="D4" s="155" t="s">
        <v>69</v>
      </c>
    </row>
    <row r="5" spans="1:4" ht="15">
      <c r="A5" s="22" t="s">
        <v>21</v>
      </c>
      <c r="B5" s="432" t="s">
        <v>1683</v>
      </c>
      <c r="C5" s="167" t="s">
        <v>1235</v>
      </c>
      <c r="D5" s="167" t="s">
        <v>1326</v>
      </c>
    </row>
    <row r="6" spans="1:4" ht="15">
      <c r="A6" s="335" t="s">
        <v>70</v>
      </c>
      <c r="B6" s="246">
        <f>SUM(B7:B23)</f>
        <v>0</v>
      </c>
      <c r="C6" s="246">
        <f>SUM(C7:C17)</f>
        <v>0</v>
      </c>
      <c r="D6" s="246">
        <f>SUM(D7:D17)</f>
        <v>0</v>
      </c>
    </row>
    <row r="7" spans="1:4" ht="15">
      <c r="A7" s="338" t="s">
        <v>57</v>
      </c>
      <c r="B7" s="339"/>
      <c r="C7" s="157"/>
      <c r="D7" s="157"/>
    </row>
    <row r="8" spans="1:4" ht="15">
      <c r="A8" s="338" t="s">
        <v>1581</v>
      </c>
      <c r="B8" s="339"/>
      <c r="C8" s="157"/>
      <c r="D8" s="157"/>
    </row>
    <row r="9" spans="1:4" ht="15">
      <c r="A9" s="338" t="s">
        <v>163</v>
      </c>
      <c r="B9" s="339"/>
      <c r="C9" s="157"/>
      <c r="D9" s="157"/>
    </row>
    <row r="10" spans="1:4" ht="14.25">
      <c r="A10" s="338" t="s">
        <v>58</v>
      </c>
      <c r="B10" s="339"/>
      <c r="C10" s="285"/>
      <c r="D10" s="285"/>
    </row>
    <row r="11" spans="1:4">
      <c r="A11" s="338" t="s">
        <v>59</v>
      </c>
      <c r="B11" s="339"/>
    </row>
    <row r="12" spans="1:4">
      <c r="A12" s="338" t="s">
        <v>229</v>
      </c>
      <c r="B12" s="339"/>
    </row>
    <row r="13" spans="1:4">
      <c r="A13" s="338" t="s">
        <v>1056</v>
      </c>
      <c r="B13" s="339"/>
    </row>
    <row r="14" spans="1:4">
      <c r="A14" s="338" t="s">
        <v>134</v>
      </c>
      <c r="B14" s="339"/>
    </row>
    <row r="15" spans="1:4">
      <c r="A15" s="338" t="s">
        <v>135</v>
      </c>
      <c r="B15" s="339"/>
    </row>
    <row r="16" spans="1:4">
      <c r="A16" s="338" t="s">
        <v>81</v>
      </c>
      <c r="B16" s="339"/>
    </row>
    <row r="17" spans="1:2">
      <c r="A17" s="338" t="s">
        <v>83</v>
      </c>
      <c r="B17" s="339"/>
    </row>
    <row r="18" spans="1:2">
      <c r="A18" s="197" t="s">
        <v>164</v>
      </c>
      <c r="B18" s="433"/>
    </row>
    <row r="19" spans="1:2">
      <c r="A19" s="197" t="s">
        <v>82</v>
      </c>
      <c r="B19" s="433"/>
    </row>
    <row r="20" spans="1:2">
      <c r="A20" s="197" t="s">
        <v>1582</v>
      </c>
      <c r="B20" s="433"/>
    </row>
    <row r="21" spans="1:2">
      <c r="A21" s="197" t="s">
        <v>1731</v>
      </c>
      <c r="B21" s="433"/>
    </row>
    <row r="22" spans="1:2">
      <c r="A22" s="197" t="s">
        <v>137</v>
      </c>
      <c r="B22" s="433"/>
    </row>
    <row r="23" spans="1:2">
      <c r="A23" s="197" t="s">
        <v>138</v>
      </c>
      <c r="B23" s="433"/>
    </row>
  </sheetData>
  <mergeCells count="3">
    <mergeCell ref="A1:D1"/>
    <mergeCell ref="A2:D2"/>
    <mergeCell ref="A3:D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dimension ref="A1:G26"/>
  <sheetViews>
    <sheetView topLeftCell="B2" zoomScaleNormal="100" workbookViewId="0">
      <selection activeCell="A4" sqref="A4:G4"/>
    </sheetView>
  </sheetViews>
  <sheetFormatPr defaultRowHeight="12.75"/>
  <cols>
    <col min="1" max="1" width="7" hidden="1" customWidth="1"/>
    <col min="2" max="2" width="45" customWidth="1"/>
    <col min="3" max="3" width="13.28515625" customWidth="1"/>
    <col min="4" max="4" width="6" customWidth="1"/>
    <col min="5" max="5" width="16.5703125" style="265" customWidth="1"/>
    <col min="6" max="6" width="15.85546875" style="265" customWidth="1"/>
    <col min="7" max="7" width="16" style="265" customWidth="1"/>
  </cols>
  <sheetData>
    <row r="1" spans="1:7" ht="51" hidden="1" customHeight="1">
      <c r="A1" s="468" t="str">
        <f>"Приложение №"&amp;Н2Пересел&amp;"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c r="F1" s="468"/>
      <c r="G1" s="468"/>
    </row>
    <row r="2" spans="1:7" ht="39" customHeight="1">
      <c r="A2" s="468" t="str">
        <f>"Приложение №"&amp;Н1Пересел&amp;"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c r="E2" s="468"/>
      <c r="F2" s="468"/>
      <c r="G2" s="468"/>
    </row>
    <row r="3" spans="1:7" ht="15.75" customHeight="1">
      <c r="A3" s="524"/>
      <c r="B3" s="524"/>
      <c r="C3" s="524"/>
      <c r="D3" s="524"/>
      <c r="E3" s="524"/>
      <c r="F3" s="524"/>
      <c r="G3" s="524"/>
    </row>
    <row r="4" spans="1:7" ht="93" customHeight="1">
      <c r="A4" s="529" t="s">
        <v>1685</v>
      </c>
      <c r="B4" s="529"/>
      <c r="C4" s="529"/>
      <c r="D4" s="529"/>
      <c r="E4" s="529"/>
      <c r="F4" s="529"/>
      <c r="G4" s="529"/>
    </row>
    <row r="5" spans="1:7" ht="15.75">
      <c r="A5" s="256"/>
      <c r="B5" s="257"/>
      <c r="C5" s="257"/>
      <c r="D5" s="257"/>
      <c r="E5" s="257"/>
      <c r="F5" s="257"/>
      <c r="G5" s="257"/>
    </row>
    <row r="6" spans="1:7" ht="15">
      <c r="A6" s="258"/>
      <c r="B6" s="259"/>
      <c r="C6" s="260"/>
      <c r="D6" s="260"/>
      <c r="E6" s="261"/>
      <c r="F6" s="522" t="s">
        <v>69</v>
      </c>
      <c r="G6" s="522"/>
    </row>
    <row r="7" spans="1:7" ht="48">
      <c r="A7" s="262" t="s">
        <v>162</v>
      </c>
      <c r="B7" s="263" t="s">
        <v>114</v>
      </c>
      <c r="C7" s="146" t="s">
        <v>1320</v>
      </c>
      <c r="D7" s="146" t="s">
        <v>1385</v>
      </c>
      <c r="E7" s="264" t="s">
        <v>1686</v>
      </c>
      <c r="F7" s="264" t="s">
        <v>1687</v>
      </c>
      <c r="G7" s="264" t="s">
        <v>1688</v>
      </c>
    </row>
    <row r="8" spans="1:7" ht="45.75" customHeight="1">
      <c r="A8" s="266">
        <v>1</v>
      </c>
      <c r="B8" s="241" t="s">
        <v>453</v>
      </c>
      <c r="C8" s="206" t="s">
        <v>974</v>
      </c>
      <c r="D8" s="267" t="s">
        <v>1166</v>
      </c>
      <c r="E8" s="268"/>
      <c r="F8" s="268"/>
      <c r="G8" s="268"/>
    </row>
    <row r="9" spans="1:7" s="265" customFormat="1" ht="102">
      <c r="A9" s="266">
        <v>2</v>
      </c>
      <c r="B9" s="7" t="s">
        <v>1454</v>
      </c>
      <c r="C9" s="206" t="s">
        <v>1215</v>
      </c>
      <c r="D9" s="206" t="s">
        <v>342</v>
      </c>
      <c r="E9" s="268"/>
      <c r="F9" s="268"/>
      <c r="G9" s="268"/>
    </row>
    <row r="10" spans="1:7" s="265" customFormat="1" ht="25.5">
      <c r="A10" s="266">
        <v>3</v>
      </c>
      <c r="B10" s="7" t="s">
        <v>480</v>
      </c>
      <c r="C10" s="206" t="s">
        <v>989</v>
      </c>
      <c r="D10" s="206"/>
      <c r="E10" s="268"/>
      <c r="F10" s="268"/>
      <c r="G10" s="268"/>
    </row>
    <row r="11" spans="1:7" s="265" customFormat="1" ht="76.5">
      <c r="A11" s="266"/>
      <c r="B11" s="7" t="s">
        <v>1455</v>
      </c>
      <c r="C11" s="316" t="s">
        <v>1218</v>
      </c>
      <c r="D11" s="316" t="s">
        <v>355</v>
      </c>
      <c r="E11" s="289"/>
      <c r="F11" s="281"/>
      <c r="G11" s="281"/>
    </row>
    <row r="12" spans="1:7" s="265" customFormat="1" ht="102">
      <c r="A12" s="266">
        <v>4</v>
      </c>
      <c r="B12" s="317" t="s">
        <v>1354</v>
      </c>
      <c r="C12" s="206" t="s">
        <v>1355</v>
      </c>
      <c r="D12" s="206" t="s">
        <v>355</v>
      </c>
      <c r="E12" s="286"/>
      <c r="F12" s="286"/>
      <c r="G12" s="286"/>
    </row>
    <row r="13" spans="1:7" s="265" customFormat="1" ht="102">
      <c r="A13" s="266"/>
      <c r="B13" s="317" t="s">
        <v>1476</v>
      </c>
      <c r="C13" s="206" t="s">
        <v>1477</v>
      </c>
      <c r="D13" s="288" t="s">
        <v>355</v>
      </c>
      <c r="E13" s="286"/>
      <c r="F13" s="286"/>
      <c r="G13" s="286"/>
    </row>
    <row r="14" spans="1:7" s="265" customFormat="1" ht="114.75">
      <c r="A14" s="266"/>
      <c r="B14" s="7" t="s">
        <v>1604</v>
      </c>
      <c r="C14" s="318" t="s">
        <v>1605</v>
      </c>
      <c r="D14" s="318" t="s">
        <v>355</v>
      </c>
      <c r="E14" s="289"/>
      <c r="F14" s="269"/>
      <c r="G14" s="269"/>
    </row>
    <row r="15" spans="1:7" s="265" customFormat="1" ht="25.5">
      <c r="A15" s="266"/>
      <c r="B15" s="7" t="s">
        <v>1350</v>
      </c>
      <c r="C15" s="206" t="s">
        <v>995</v>
      </c>
      <c r="D15" s="206"/>
      <c r="E15" s="268"/>
      <c r="F15" s="268"/>
      <c r="G15" s="268"/>
    </row>
    <row r="16" spans="1:7" s="265" customFormat="1" ht="167.25" customHeight="1">
      <c r="A16" s="106"/>
      <c r="B16" s="7" t="s">
        <v>1606</v>
      </c>
      <c r="C16" s="318" t="s">
        <v>1607</v>
      </c>
      <c r="D16" s="318" t="s">
        <v>385</v>
      </c>
      <c r="E16" s="289"/>
      <c r="F16" s="268"/>
      <c r="G16" s="268"/>
    </row>
    <row r="17" spans="1:7" s="265" customFormat="1" ht="148.5" customHeight="1">
      <c r="A17" s="106"/>
      <c r="B17" s="7" t="s">
        <v>1741</v>
      </c>
      <c r="C17" s="318" t="s">
        <v>1608</v>
      </c>
      <c r="D17" s="318" t="s">
        <v>385</v>
      </c>
      <c r="E17" s="289"/>
      <c r="F17" s="268"/>
      <c r="G17" s="268"/>
    </row>
    <row r="18" spans="1:7" s="265" customFormat="1" ht="127.5">
      <c r="A18" s="106"/>
      <c r="B18" s="317" t="s">
        <v>1478</v>
      </c>
      <c r="C18" s="206" t="s">
        <v>1479</v>
      </c>
      <c r="D18" s="288" t="s">
        <v>385</v>
      </c>
      <c r="E18" s="268"/>
      <c r="F18" s="268"/>
      <c r="G18" s="268"/>
    </row>
    <row r="19" spans="1:7" s="265" customFormat="1" ht="127.5">
      <c r="A19" s="106"/>
      <c r="B19" s="317" t="s">
        <v>1457</v>
      </c>
      <c r="C19" s="206" t="s">
        <v>1458</v>
      </c>
      <c r="D19" s="206" t="s">
        <v>370</v>
      </c>
      <c r="E19" s="289"/>
      <c r="F19" s="289"/>
      <c r="G19" s="289"/>
    </row>
    <row r="20" spans="1:7" s="265" customFormat="1" ht="165.75" hidden="1">
      <c r="A20" s="106"/>
      <c r="B20" s="317" t="s">
        <v>1459</v>
      </c>
      <c r="C20" s="206" t="s">
        <v>1357</v>
      </c>
      <c r="D20" s="206" t="s">
        <v>436</v>
      </c>
      <c r="E20" s="268"/>
      <c r="F20" s="268"/>
      <c r="G20" s="268"/>
    </row>
    <row r="21" spans="1:7" s="265" customFormat="1" ht="153" hidden="1">
      <c r="A21" s="106"/>
      <c r="B21" s="319" t="s">
        <v>1630</v>
      </c>
      <c r="C21" s="318" t="s">
        <v>1631</v>
      </c>
      <c r="D21" s="318">
        <v>1403</v>
      </c>
      <c r="E21" s="289"/>
      <c r="F21" s="268"/>
      <c r="G21" s="268"/>
    </row>
    <row r="22" spans="1:7" s="265" customFormat="1" ht="127.5">
      <c r="A22" s="106"/>
      <c r="B22" s="320" t="s">
        <v>1709</v>
      </c>
      <c r="C22" s="321" t="s">
        <v>1710</v>
      </c>
      <c r="D22" s="321" t="s">
        <v>385</v>
      </c>
      <c r="E22" s="322"/>
      <c r="F22" s="268"/>
      <c r="G22" s="268"/>
    </row>
    <row r="23" spans="1:7" s="265" customFormat="1" ht="38.25">
      <c r="A23" s="106"/>
      <c r="B23" s="320" t="s">
        <v>593</v>
      </c>
      <c r="C23" s="321" t="s">
        <v>993</v>
      </c>
      <c r="D23" s="321"/>
      <c r="E23" s="268"/>
      <c r="F23" s="268"/>
      <c r="G23" s="268"/>
    </row>
    <row r="24" spans="1:7" s="265" customFormat="1" ht="153">
      <c r="A24" s="106"/>
      <c r="B24" s="320" t="s">
        <v>1679</v>
      </c>
      <c r="C24" s="345" t="s">
        <v>1680</v>
      </c>
      <c r="D24" s="321" t="s">
        <v>383</v>
      </c>
      <c r="E24" s="322"/>
      <c r="F24" s="268"/>
      <c r="G24" s="346"/>
    </row>
    <row r="25" spans="1:7" s="265" customFormat="1" ht="114.75">
      <c r="A25" s="106"/>
      <c r="B25" s="320" t="s">
        <v>1681</v>
      </c>
      <c r="C25" s="345" t="s">
        <v>1682</v>
      </c>
      <c r="D25" s="321" t="s">
        <v>383</v>
      </c>
      <c r="E25" s="322"/>
      <c r="F25" s="268"/>
      <c r="G25" s="346"/>
    </row>
    <row r="26" spans="1:7" ht="15.75">
      <c r="A26" s="3"/>
      <c r="B26" s="527" t="s">
        <v>1386</v>
      </c>
      <c r="C26" s="528"/>
      <c r="D26" s="274"/>
      <c r="E26" s="300">
        <f>SUM(E8+E10+E15)</f>
        <v>0</v>
      </c>
      <c r="F26" s="300">
        <f>SUM(F8+F10+F15)</f>
        <v>0</v>
      </c>
      <c r="G26" s="300">
        <f>SUM(G8+G10+G15+G23)</f>
        <v>0</v>
      </c>
    </row>
  </sheetData>
  <mergeCells count="6">
    <mergeCell ref="B26:C26"/>
    <mergeCell ref="A4:G4"/>
    <mergeCell ref="A1:G1"/>
    <mergeCell ref="A2:G2"/>
    <mergeCell ref="A3:G3"/>
    <mergeCell ref="F6:G6"/>
  </mergeCells>
  <pageMargins left="0.70866141732283472" right="0.70866141732283472" top="0.74803149606299213" bottom="0.55000000000000004" header="0.31496062992125984" footer="0.31496062992125984"/>
  <pageSetup paperSize="9" scale="75" orientation="portrait" r:id="rId1"/>
</worksheet>
</file>

<file path=xl/worksheets/sheet35.xml><?xml version="1.0" encoding="utf-8"?>
<worksheet xmlns="http://schemas.openxmlformats.org/spreadsheetml/2006/main" xmlns:r="http://schemas.openxmlformats.org/officeDocument/2006/relationships">
  <dimension ref="A1:J26"/>
  <sheetViews>
    <sheetView workbookViewId="0">
      <selection activeCell="D6" sqref="D6"/>
    </sheetView>
  </sheetViews>
  <sheetFormatPr defaultRowHeight="12.75"/>
  <cols>
    <col min="1" max="1" width="47" customWidth="1"/>
    <col min="2" max="2" width="16.5703125" customWidth="1"/>
    <col min="3" max="3" width="17.140625" customWidth="1"/>
    <col min="4" max="4" width="16.140625" customWidth="1"/>
    <col min="6" max="6" width="11.140625" bestFit="1" customWidth="1"/>
    <col min="9" max="9" width="17" customWidth="1"/>
    <col min="10" max="10" width="17.85546875" customWidth="1"/>
  </cols>
  <sheetData>
    <row r="1" spans="1:10" ht="52.5" customHeight="1">
      <c r="A1" s="468" t="str">
        <f>"Приложение №"&amp;H2пожар&amp;"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10" ht="47.25" customHeight="1">
      <c r="A2" s="468" t="str">
        <f>"Приложение №"&amp;Н1пожар&amp;"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68"/>
      <c r="C2" s="468"/>
      <c r="D2" s="468"/>
    </row>
    <row r="3" spans="1:10" ht="87" customHeight="1">
      <c r="A3" s="530" t="s">
        <v>2095</v>
      </c>
      <c r="B3" s="530"/>
      <c r="C3" s="530"/>
      <c r="D3" s="530"/>
    </row>
    <row r="4" spans="1:10" ht="10.5" customHeight="1">
      <c r="A4" s="531"/>
      <c r="B4" s="531"/>
      <c r="C4" s="531"/>
      <c r="D4" s="531"/>
    </row>
    <row r="5" spans="1:10" ht="20.25">
      <c r="A5" s="208"/>
      <c r="B5" s="251"/>
      <c r="C5" s="251"/>
      <c r="D5" s="8" t="s">
        <v>69</v>
      </c>
    </row>
    <row r="6" spans="1:10" ht="14.25">
      <c r="A6" s="22" t="s">
        <v>21</v>
      </c>
      <c r="B6" s="453" t="s">
        <v>1761</v>
      </c>
      <c r="C6" s="453" t="s">
        <v>2085</v>
      </c>
      <c r="D6" s="453" t="s">
        <v>2079</v>
      </c>
      <c r="F6" s="182" t="s">
        <v>1153</v>
      </c>
    </row>
    <row r="7" spans="1:10" ht="15">
      <c r="A7" s="270" t="s">
        <v>70</v>
      </c>
      <c r="B7" s="428">
        <f>SUM(B8:B25)</f>
        <v>0</v>
      </c>
      <c r="C7" s="428">
        <f>SUM(C8:C25)</f>
        <v>0</v>
      </c>
      <c r="D7" s="428">
        <f>SUM(D8:D25)</f>
        <v>0</v>
      </c>
      <c r="F7" s="99">
        <f ca="1">SUMIF(РзПз,"????0420074120",СумВед)-D7</f>
        <v>0</v>
      </c>
      <c r="I7" s="329"/>
      <c r="J7" s="327"/>
    </row>
    <row r="8" spans="1:10" ht="14.25">
      <c r="A8" s="396" t="s">
        <v>57</v>
      </c>
      <c r="B8" s="397"/>
      <c r="C8" s="397"/>
      <c r="D8" s="397"/>
      <c r="I8" s="330"/>
      <c r="J8" s="327"/>
    </row>
    <row r="9" spans="1:10" ht="14.25">
      <c r="A9" s="396" t="s">
        <v>1581</v>
      </c>
      <c r="B9" s="397"/>
      <c r="C9" s="397"/>
      <c r="D9" s="397"/>
      <c r="I9" s="330"/>
      <c r="J9" s="327"/>
    </row>
    <row r="10" spans="1:10" ht="14.25">
      <c r="A10" s="396" t="s">
        <v>163</v>
      </c>
      <c r="B10" s="397"/>
      <c r="C10" s="397"/>
      <c r="D10" s="397"/>
      <c r="I10" s="330"/>
      <c r="J10" s="327"/>
    </row>
    <row r="11" spans="1:10" ht="14.25">
      <c r="A11" s="396" t="s">
        <v>58</v>
      </c>
      <c r="B11" s="397"/>
      <c r="C11" s="397"/>
      <c r="D11" s="397"/>
      <c r="I11" s="331"/>
      <c r="J11" s="327"/>
    </row>
    <row r="12" spans="1:10" ht="14.25">
      <c r="A12" s="396" t="s">
        <v>59</v>
      </c>
      <c r="B12" s="397"/>
      <c r="C12" s="397"/>
      <c r="D12" s="397"/>
      <c r="I12" s="331"/>
      <c r="J12" s="327"/>
    </row>
    <row r="13" spans="1:10" ht="28.5">
      <c r="A13" s="396" t="s">
        <v>229</v>
      </c>
      <c r="B13" s="397"/>
      <c r="C13" s="397"/>
      <c r="D13" s="397"/>
      <c r="I13" s="331"/>
      <c r="J13" s="327"/>
    </row>
    <row r="14" spans="1:10" ht="14.25">
      <c r="A14" s="396" t="s">
        <v>1056</v>
      </c>
      <c r="B14" s="397"/>
      <c r="C14" s="397"/>
      <c r="D14" s="397"/>
      <c r="I14" s="331"/>
      <c r="J14" s="327"/>
    </row>
    <row r="15" spans="1:10" ht="14.25">
      <c r="A15" s="396" t="s">
        <v>134</v>
      </c>
      <c r="B15" s="397"/>
      <c r="C15" s="397"/>
      <c r="D15" s="397"/>
      <c r="I15" s="331"/>
      <c r="J15" s="327"/>
    </row>
    <row r="16" spans="1:10" ht="14.25">
      <c r="A16" s="396" t="s">
        <v>135</v>
      </c>
      <c r="B16" s="397"/>
      <c r="C16" s="397"/>
      <c r="D16" s="397"/>
      <c r="I16" s="331"/>
      <c r="J16" s="327"/>
    </row>
    <row r="17" spans="1:10" ht="14.25">
      <c r="A17" s="396" t="s">
        <v>81</v>
      </c>
      <c r="B17" s="397"/>
      <c r="C17" s="397"/>
      <c r="D17" s="397"/>
      <c r="I17" s="331"/>
      <c r="J17" s="327"/>
    </row>
    <row r="18" spans="1:10" ht="14.25">
      <c r="A18" s="396" t="s">
        <v>83</v>
      </c>
      <c r="B18" s="397"/>
      <c r="C18" s="397"/>
      <c r="D18" s="397"/>
      <c r="I18" s="331"/>
      <c r="J18" s="327"/>
    </row>
    <row r="19" spans="1:10" ht="28.5">
      <c r="A19" s="396" t="s">
        <v>164</v>
      </c>
      <c r="B19" s="397"/>
      <c r="C19" s="397"/>
      <c r="D19" s="397"/>
      <c r="I19" s="331"/>
      <c r="J19" s="327"/>
    </row>
    <row r="20" spans="1:10" ht="14.25">
      <c r="A20" s="396" t="s">
        <v>82</v>
      </c>
      <c r="B20" s="397"/>
      <c r="C20" s="397"/>
      <c r="D20" s="397"/>
      <c r="I20" s="331"/>
      <c r="J20" s="327"/>
    </row>
    <row r="21" spans="1:10" ht="14.25">
      <c r="A21" s="396" t="s">
        <v>1582</v>
      </c>
      <c r="B21" s="397"/>
      <c r="C21" s="397"/>
      <c r="D21" s="397"/>
      <c r="I21" s="332"/>
      <c r="J21" s="327"/>
    </row>
    <row r="22" spans="1:10" ht="14.25">
      <c r="A22" s="396" t="s">
        <v>1731</v>
      </c>
      <c r="B22" s="397"/>
      <c r="C22" s="397"/>
      <c r="D22" s="397"/>
      <c r="I22" s="331"/>
      <c r="J22" s="327"/>
    </row>
    <row r="23" spans="1:10" ht="14.25">
      <c r="A23" s="396" t="s">
        <v>137</v>
      </c>
      <c r="B23" s="397"/>
      <c r="C23" s="397"/>
      <c r="D23" s="397"/>
      <c r="I23" s="331"/>
      <c r="J23" s="327"/>
    </row>
    <row r="24" spans="1:10" ht="14.25">
      <c r="A24" s="396" t="s">
        <v>138</v>
      </c>
      <c r="B24" s="397"/>
      <c r="C24" s="397"/>
      <c r="D24" s="397"/>
      <c r="I24" s="331"/>
      <c r="J24" s="327"/>
    </row>
    <row r="25" spans="1:10" ht="14.25">
      <c r="A25" s="396" t="s">
        <v>86</v>
      </c>
      <c r="B25" s="397"/>
      <c r="C25" s="397"/>
      <c r="D25" s="397"/>
      <c r="I25" s="331"/>
      <c r="J25" s="327"/>
    </row>
    <row r="26" spans="1:10" ht="14.25">
      <c r="A26" s="231"/>
      <c r="B26" s="231"/>
      <c r="C26" s="231"/>
    </row>
  </sheetData>
  <mergeCells count="4">
    <mergeCell ref="A1:D1"/>
    <mergeCell ref="A2:D2"/>
    <mergeCell ref="A3:D3"/>
    <mergeCell ref="A4:D4"/>
  </mergeCells>
  <pageMargins left="0.51181102362204722" right="0.51181102362204722" top="0.74803149606299213" bottom="0.74803149606299213" header="0.31496062992125984" footer="0.31496062992125984"/>
  <pageSetup paperSize="9" scale="95" orientation="portrait" r:id="rId1"/>
</worksheet>
</file>

<file path=xl/worksheets/sheet36.xml><?xml version="1.0" encoding="utf-8"?>
<worksheet xmlns="http://schemas.openxmlformats.org/spreadsheetml/2006/main" xmlns:r="http://schemas.openxmlformats.org/officeDocument/2006/relationships">
  <sheetPr>
    <tabColor rgb="FF00B0F0"/>
  </sheetPr>
  <dimension ref="A1:G12"/>
  <sheetViews>
    <sheetView workbookViewId="0">
      <selection activeCell="B8" sqref="B8:B12"/>
    </sheetView>
  </sheetViews>
  <sheetFormatPr defaultRowHeight="12.75"/>
  <cols>
    <col min="1" max="1" width="61.140625" customWidth="1"/>
    <col min="2" max="2" width="28.140625" customWidth="1"/>
    <col min="3" max="3" width="14.140625" hidden="1" customWidth="1"/>
    <col min="4" max="4" width="14.5703125" hidden="1" customWidth="1"/>
    <col min="5" max="5" width="19.140625" customWidth="1"/>
    <col min="6" max="6" width="13.85546875" customWidth="1"/>
    <col min="7" max="7" width="11.28515625" customWidth="1"/>
  </cols>
  <sheetData>
    <row r="1" spans="1:7" ht="55.5" customHeight="1">
      <c r="A1" s="468" t="str">
        <f>"Приложение №"&amp;Н2акк&amp;"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7" ht="60.75" customHeight="1">
      <c r="A2" s="468" t="str">
        <f>"Приложение "&amp;Н1акк&amp;"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68"/>
      <c r="C2" s="468"/>
      <c r="D2" s="468"/>
    </row>
    <row r="3" spans="1:7" ht="114" customHeight="1">
      <c r="A3" s="467" t="str">
        <f>"Иные межбюджетные трансферты бюджетам поселений Богучанского района из районного бюджета на реализацию мероприятий по неспецифической профилактике инфекций, передающихся иксодовыми клещами, путем организации и   "</f>
        <v xml:space="preserve">Иные межбюджетные трансферты бюджетам поселений Богучанского района из районного бюджета на реализацию мероприятий по неспецифической профилактике инфекций, передающихся иксодовыми клещами, путем организации и   </v>
      </c>
      <c r="B3" s="467"/>
      <c r="C3" s="467"/>
      <c r="D3" s="467"/>
    </row>
    <row r="4" spans="1:7" ht="54" customHeight="1">
      <c r="A4" s="467" t="s">
        <v>2096</v>
      </c>
      <c r="B4" s="467"/>
      <c r="C4" s="467"/>
      <c r="D4" s="467"/>
    </row>
    <row r="5" spans="1:7">
      <c r="A5" s="3"/>
      <c r="B5" s="3"/>
      <c r="C5" s="3"/>
      <c r="D5" s="8" t="s">
        <v>69</v>
      </c>
    </row>
    <row r="6" spans="1:7" ht="14.25">
      <c r="A6" s="32" t="s">
        <v>21</v>
      </c>
      <c r="B6" s="453" t="s">
        <v>1761</v>
      </c>
      <c r="C6" s="22" t="s">
        <v>1684</v>
      </c>
      <c r="D6" s="22" t="s">
        <v>1683</v>
      </c>
      <c r="F6">
        <v>9090075550</v>
      </c>
    </row>
    <row r="7" spans="1:7" ht="15" customHeight="1">
      <c r="A7" s="275" t="s">
        <v>70</v>
      </c>
      <c r="B7" s="217">
        <f>SUM(B8:B12)</f>
        <v>0</v>
      </c>
      <c r="C7" s="217">
        <f>SUM(C8:C12)</f>
        <v>0</v>
      </c>
      <c r="D7" s="217">
        <f>SUM(D8:D12)</f>
        <v>0</v>
      </c>
      <c r="E7" s="377">
        <f ca="1">SUMIF(РзПз,"????"&amp;F6,СумВед)-B7</f>
        <v>0</v>
      </c>
      <c r="F7" s="127">
        <f ca="1">SUMIF(РзПзПлПер,"????"&amp;F6,СумВед14)-C7</f>
        <v>0</v>
      </c>
      <c r="G7" s="127">
        <f ca="1">SUMIF(РзПзПлПер,"????"&amp;F6,СумВед15)-D7</f>
        <v>0</v>
      </c>
    </row>
    <row r="8" spans="1:7" ht="14.25">
      <c r="A8" s="276" t="s">
        <v>58</v>
      </c>
      <c r="B8" s="220"/>
      <c r="C8" s="220"/>
      <c r="D8" s="220"/>
    </row>
    <row r="9" spans="1:7" ht="14.25">
      <c r="A9" s="277" t="s">
        <v>1056</v>
      </c>
      <c r="B9" s="220"/>
      <c r="C9" s="220"/>
      <c r="D9" s="220"/>
    </row>
    <row r="10" spans="1:7" ht="14.25">
      <c r="A10" s="277" t="s">
        <v>82</v>
      </c>
      <c r="B10" s="220"/>
      <c r="C10" s="220"/>
      <c r="D10" s="220"/>
    </row>
    <row r="11" spans="1:7" ht="14.25">
      <c r="A11" s="276" t="s">
        <v>136</v>
      </c>
      <c r="B11" s="220"/>
      <c r="C11" s="220"/>
      <c r="D11" s="220"/>
    </row>
    <row r="12" spans="1:7" ht="14.25">
      <c r="A12" s="276" t="s">
        <v>1221</v>
      </c>
      <c r="B12" s="220"/>
      <c r="C12" s="220"/>
      <c r="D12" s="220"/>
    </row>
  </sheetData>
  <mergeCells count="4">
    <mergeCell ref="A2:D2"/>
    <mergeCell ref="A3:D3"/>
    <mergeCell ref="A1:D1"/>
    <mergeCell ref="A4:D4"/>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sheetPr codeName="Лист26"/>
  <dimension ref="A1:N713"/>
  <sheetViews>
    <sheetView workbookViewId="0">
      <selection activeCell="B31" sqref="B31"/>
    </sheetView>
  </sheetViews>
  <sheetFormatPr defaultColWidth="8.7109375" defaultRowHeight="12.75"/>
  <cols>
    <col min="1" max="1" width="27.5703125" customWidth="1"/>
    <col min="2" max="2" width="22.42578125" style="1" customWidth="1"/>
    <col min="3" max="3" width="22.5703125" customWidth="1"/>
    <col min="6" max="6" width="14.5703125" customWidth="1"/>
    <col min="7" max="7" width="5.5703125" style="296" customWidth="1"/>
    <col min="10" max="10" width="17.85546875" customWidth="1"/>
    <col min="11" max="11" width="16.5703125" bestFit="1" customWidth="1"/>
    <col min="12" max="12" width="18.28515625" customWidth="1"/>
  </cols>
  <sheetData>
    <row r="1" spans="1:14">
      <c r="A1" t="s">
        <v>102</v>
      </c>
      <c r="B1" s="1">
        <v>2024</v>
      </c>
    </row>
    <row r="2" spans="1:14">
      <c r="A2" t="s">
        <v>263</v>
      </c>
      <c r="B2" s="1" t="s">
        <v>2078</v>
      </c>
    </row>
    <row r="3" spans="1:14">
      <c r="A3" t="s">
        <v>253</v>
      </c>
      <c r="B3" s="2"/>
      <c r="G3" s="302" t="s">
        <v>1590</v>
      </c>
      <c r="H3" s="265" t="s">
        <v>1584</v>
      </c>
      <c r="I3" s="265"/>
      <c r="J3" s="364">
        <v>2024</v>
      </c>
      <c r="K3" s="364">
        <v>2025</v>
      </c>
      <c r="L3" s="364">
        <v>2026</v>
      </c>
      <c r="M3" s="265"/>
    </row>
    <row r="4" spans="1:14">
      <c r="A4" t="s">
        <v>254</v>
      </c>
      <c r="B4" s="204"/>
      <c r="G4" s="302"/>
      <c r="H4" s="265"/>
      <c r="I4" s="265"/>
      <c r="J4" s="414"/>
      <c r="K4" s="364"/>
      <c r="L4" s="364"/>
      <c r="M4" s="265"/>
    </row>
    <row r="5" spans="1:14">
      <c r="A5" t="s">
        <v>600</v>
      </c>
      <c r="B5" s="2"/>
      <c r="G5" s="302">
        <v>14</v>
      </c>
      <c r="H5" s="265" t="s">
        <v>1585</v>
      </c>
      <c r="I5" s="265"/>
      <c r="J5" s="462">
        <v>2578250</v>
      </c>
      <c r="K5" s="462">
        <v>2578250</v>
      </c>
      <c r="L5" s="462">
        <v>2578250</v>
      </c>
      <c r="M5" s="265"/>
    </row>
    <row r="6" spans="1:14">
      <c r="A6" t="s">
        <v>601</v>
      </c>
      <c r="B6" s="204"/>
      <c r="G6" s="302">
        <v>15</v>
      </c>
      <c r="H6" s="265" t="s">
        <v>1752</v>
      </c>
      <c r="I6" s="265"/>
      <c r="J6" s="462">
        <v>29440500</v>
      </c>
      <c r="K6" s="462">
        <v>29440500</v>
      </c>
      <c r="L6" s="462">
        <v>29440500</v>
      </c>
      <c r="M6" s="265"/>
    </row>
    <row r="7" spans="1:14">
      <c r="G7" s="302">
        <v>16</v>
      </c>
      <c r="H7" s="306" t="s">
        <v>1798</v>
      </c>
      <c r="I7" s="306"/>
      <c r="J7" s="463">
        <v>44368600</v>
      </c>
      <c r="K7" s="463">
        <v>35494800</v>
      </c>
      <c r="L7" s="463">
        <v>35494800</v>
      </c>
      <c r="M7" s="265"/>
    </row>
    <row r="8" spans="1:14">
      <c r="A8" s="3"/>
      <c r="B8" s="4"/>
      <c r="C8" s="3"/>
      <c r="D8" s="3"/>
      <c r="E8" s="3"/>
      <c r="G8" s="366">
        <v>21</v>
      </c>
      <c r="H8" s="306"/>
      <c r="I8" s="306"/>
      <c r="J8" s="365"/>
      <c r="K8" s="365"/>
      <c r="L8" s="365"/>
      <c r="M8" s="265"/>
    </row>
    <row r="9" spans="1:14">
      <c r="A9" s="6" t="s">
        <v>262</v>
      </c>
      <c r="B9" s="386" t="s">
        <v>261</v>
      </c>
      <c r="C9" s="386" t="s">
        <v>602</v>
      </c>
      <c r="D9" s="106"/>
      <c r="E9" s="106"/>
      <c r="F9" s="265"/>
      <c r="G9" s="368"/>
      <c r="H9" s="306"/>
      <c r="I9" s="306"/>
      <c r="J9" s="365"/>
      <c r="K9" s="365"/>
      <c r="L9" s="365"/>
      <c r="M9" s="265"/>
      <c r="N9" s="265"/>
    </row>
    <row r="10" spans="1:14">
      <c r="A10" s="6" t="s">
        <v>103</v>
      </c>
      <c r="B10" s="235">
        <v>1</v>
      </c>
      <c r="C10" s="6"/>
      <c r="D10" s="106"/>
      <c r="E10" s="106"/>
      <c r="F10" s="265"/>
      <c r="G10" s="368">
        <v>22</v>
      </c>
      <c r="H10" s="306"/>
      <c r="I10" s="306"/>
      <c r="J10" s="365"/>
      <c r="K10" s="365"/>
      <c r="L10" s="365"/>
      <c r="M10" s="265"/>
      <c r="N10" s="265"/>
    </row>
    <row r="11" spans="1:14">
      <c r="A11" s="6" t="s">
        <v>110</v>
      </c>
      <c r="B11" s="235"/>
      <c r="C11" s="6"/>
      <c r="D11" s="106"/>
      <c r="E11" s="106"/>
      <c r="F11" s="265"/>
      <c r="G11" s="368">
        <v>23</v>
      </c>
      <c r="H11" s="306"/>
      <c r="I11" s="306"/>
      <c r="J11" s="365"/>
      <c r="K11" s="365"/>
      <c r="L11" s="365"/>
      <c r="M11" s="265"/>
      <c r="N11" s="265"/>
    </row>
    <row r="12" spans="1:14">
      <c r="A12" s="6" t="s">
        <v>111</v>
      </c>
      <c r="B12" s="235"/>
      <c r="C12" s="6"/>
      <c r="D12" s="106"/>
      <c r="E12" s="106"/>
      <c r="F12" s="265"/>
      <c r="G12" s="368">
        <v>24</v>
      </c>
      <c r="H12" s="306"/>
      <c r="I12" s="306"/>
      <c r="J12" s="365"/>
      <c r="K12" s="365"/>
      <c r="L12" s="365"/>
      <c r="M12" s="265"/>
      <c r="N12" s="265"/>
    </row>
    <row r="13" spans="1:14">
      <c r="A13" s="6" t="s">
        <v>1013</v>
      </c>
      <c r="B13" s="235"/>
      <c r="C13" s="6"/>
      <c r="D13" s="106"/>
      <c r="E13" s="106"/>
      <c r="F13" s="265"/>
      <c r="G13" s="368">
        <v>25</v>
      </c>
      <c r="H13" s="306"/>
      <c r="I13" s="306"/>
      <c r="J13" s="365"/>
      <c r="K13" s="365"/>
      <c r="L13" s="365"/>
      <c r="M13" s="265"/>
      <c r="N13" s="265"/>
    </row>
    <row r="14" spans="1:14">
      <c r="A14" s="6" t="s">
        <v>112</v>
      </c>
      <c r="B14" s="235">
        <v>2</v>
      </c>
      <c r="C14" s="6"/>
      <c r="D14" s="106"/>
      <c r="E14" s="106"/>
      <c r="F14" s="265"/>
      <c r="G14" s="302">
        <v>26</v>
      </c>
      <c r="H14" s="306"/>
      <c r="I14" s="265"/>
      <c r="J14" s="328"/>
      <c r="K14" s="328"/>
      <c r="L14" s="328"/>
      <c r="M14" s="265"/>
      <c r="N14" s="265"/>
    </row>
    <row r="15" spans="1:14">
      <c r="A15" s="6" t="s">
        <v>2097</v>
      </c>
      <c r="B15" s="235">
        <v>3</v>
      </c>
      <c r="C15" s="6"/>
      <c r="D15" s="106"/>
      <c r="E15" s="106"/>
      <c r="F15" s="265"/>
      <c r="G15" s="302">
        <v>27</v>
      </c>
      <c r="H15" s="306"/>
      <c r="I15" s="265"/>
      <c r="J15" s="328"/>
      <c r="K15" s="328"/>
      <c r="L15" s="328"/>
      <c r="M15" s="265"/>
      <c r="N15" s="265"/>
    </row>
    <row r="16" spans="1:14">
      <c r="A16" s="6" t="s">
        <v>2098</v>
      </c>
      <c r="B16" s="235">
        <v>4</v>
      </c>
      <c r="C16" s="6"/>
      <c r="D16" s="106"/>
      <c r="E16" s="106"/>
      <c r="F16" s="265"/>
      <c r="G16" s="302">
        <v>28</v>
      </c>
      <c r="H16" s="306"/>
      <c r="I16" s="265"/>
      <c r="J16" s="328"/>
      <c r="K16" s="328"/>
      <c r="L16" s="328"/>
      <c r="M16" s="265"/>
      <c r="N16" s="265"/>
    </row>
    <row r="17" spans="1:14">
      <c r="A17" s="6" t="s">
        <v>2099</v>
      </c>
      <c r="B17" s="235">
        <v>5</v>
      </c>
      <c r="C17" s="6"/>
      <c r="D17" s="106"/>
      <c r="E17" s="106"/>
      <c r="F17" s="265"/>
      <c r="G17" s="302"/>
      <c r="H17" s="265"/>
      <c r="I17" s="265"/>
      <c r="J17" s="328"/>
      <c r="K17" s="328"/>
      <c r="L17" s="328"/>
      <c r="M17" s="265"/>
      <c r="N17" s="265"/>
    </row>
    <row r="18" spans="1:14">
      <c r="A18" s="6" t="s">
        <v>2100</v>
      </c>
      <c r="B18" s="235">
        <v>6</v>
      </c>
      <c r="C18" s="6"/>
      <c r="D18" s="106"/>
      <c r="E18" s="106"/>
      <c r="F18" s="265"/>
      <c r="G18" s="302"/>
      <c r="H18" s="294" t="s">
        <v>1586</v>
      </c>
      <c r="I18" s="294"/>
      <c r="J18" s="295">
        <f>SUM(J4:J17)</f>
        <v>76387350</v>
      </c>
      <c r="K18" s="295">
        <f t="shared" ref="K18:L18" si="0">SUM(K4:K17)</f>
        <v>67513550</v>
      </c>
      <c r="L18" s="295">
        <f t="shared" si="0"/>
        <v>67513550</v>
      </c>
      <c r="M18" s="265"/>
      <c r="N18" s="265"/>
    </row>
    <row r="19" spans="1:14">
      <c r="A19" s="6" t="s">
        <v>2101</v>
      </c>
      <c r="B19" s="235">
        <v>7</v>
      </c>
      <c r="C19" s="6"/>
      <c r="D19" s="106"/>
      <c r="E19" s="106"/>
      <c r="F19" s="265"/>
      <c r="G19" s="302"/>
      <c r="H19" s="265"/>
      <c r="I19" s="265"/>
      <c r="J19" s="328"/>
      <c r="K19" s="328"/>
      <c r="L19" s="328"/>
      <c r="M19" s="265"/>
      <c r="N19" s="265"/>
    </row>
    <row r="20" spans="1:14">
      <c r="A20" s="6" t="s">
        <v>2102</v>
      </c>
      <c r="B20" s="235">
        <v>8</v>
      </c>
      <c r="C20" s="6"/>
      <c r="D20" s="106"/>
      <c r="E20" s="106"/>
      <c r="F20" s="265"/>
      <c r="G20" s="302"/>
      <c r="H20" s="265"/>
      <c r="I20" s="265"/>
      <c r="J20" s="328"/>
      <c r="K20" s="328"/>
      <c r="L20" s="328"/>
      <c r="M20" s="265"/>
      <c r="N20" s="265"/>
    </row>
    <row r="21" spans="1:14">
      <c r="A21" s="6" t="s">
        <v>11</v>
      </c>
      <c r="B21" s="235">
        <v>9</v>
      </c>
      <c r="C21" s="6"/>
      <c r="D21" s="106"/>
      <c r="E21" s="106"/>
      <c r="F21" s="265"/>
      <c r="G21" s="302"/>
      <c r="H21" s="265"/>
      <c r="I21" s="265"/>
      <c r="J21" s="328"/>
      <c r="K21" s="328"/>
      <c r="L21" s="328"/>
      <c r="M21" s="265"/>
      <c r="N21" s="265"/>
    </row>
    <row r="22" spans="1:14">
      <c r="A22" s="6" t="s">
        <v>109</v>
      </c>
      <c r="B22" s="235">
        <v>10</v>
      </c>
      <c r="C22" s="6"/>
      <c r="D22" s="106"/>
      <c r="E22" s="106"/>
      <c r="F22" s="265"/>
      <c r="G22" s="302"/>
      <c r="H22" s="265"/>
      <c r="I22" s="265"/>
      <c r="J22" s="328"/>
      <c r="K22" s="328"/>
      <c r="L22" s="328"/>
      <c r="M22" s="265"/>
      <c r="N22" s="265"/>
    </row>
    <row r="23" spans="1:14">
      <c r="A23" s="6" t="s">
        <v>106</v>
      </c>
      <c r="B23" s="235">
        <v>16</v>
      </c>
      <c r="C23" s="6"/>
      <c r="D23" s="106"/>
      <c r="E23" s="106"/>
      <c r="F23" s="265"/>
      <c r="G23" s="302"/>
      <c r="H23" s="265" t="s">
        <v>1797</v>
      </c>
      <c r="I23" s="265"/>
      <c r="J23" s="328"/>
      <c r="K23" s="328"/>
      <c r="L23" s="328"/>
      <c r="M23" s="265"/>
      <c r="N23" s="265"/>
    </row>
    <row r="24" spans="1:14">
      <c r="A24" s="6" t="s">
        <v>104</v>
      </c>
      <c r="B24" s="235">
        <v>11</v>
      </c>
      <c r="C24" s="6"/>
      <c r="D24" s="106"/>
      <c r="E24" s="106"/>
      <c r="F24" s="265"/>
      <c r="G24" s="302">
        <v>11</v>
      </c>
      <c r="H24" s="265"/>
      <c r="I24" s="265"/>
      <c r="J24" s="462">
        <v>130887200</v>
      </c>
      <c r="K24" s="462">
        <v>104709600</v>
      </c>
      <c r="L24" s="462">
        <v>104709600</v>
      </c>
      <c r="M24" s="265"/>
      <c r="N24" s="265"/>
    </row>
    <row r="25" spans="1:14">
      <c r="A25" s="6" t="s">
        <v>105</v>
      </c>
      <c r="B25" s="235">
        <v>14</v>
      </c>
      <c r="C25" s="6"/>
      <c r="D25" s="106"/>
      <c r="E25" s="106"/>
      <c r="F25" s="265"/>
      <c r="G25" s="302"/>
      <c r="H25" s="265"/>
      <c r="I25" s="265"/>
      <c r="J25" s="328"/>
      <c r="K25" s="328"/>
      <c r="L25" s="328"/>
      <c r="M25" s="265"/>
      <c r="N25" s="265"/>
    </row>
    <row r="26" spans="1:14">
      <c r="A26" s="6" t="s">
        <v>188</v>
      </c>
      <c r="B26" s="235">
        <v>12</v>
      </c>
      <c r="C26" s="6"/>
      <c r="D26" s="106"/>
      <c r="E26" s="106"/>
      <c r="F26" s="265"/>
      <c r="G26" s="367"/>
      <c r="H26" s="265"/>
      <c r="I26" s="265"/>
      <c r="J26" s="328"/>
      <c r="K26" s="328"/>
      <c r="L26" s="328"/>
      <c r="M26" s="265"/>
      <c r="N26" s="265"/>
    </row>
    <row r="27" spans="1:14">
      <c r="A27" s="6" t="s">
        <v>160</v>
      </c>
      <c r="B27" s="235">
        <v>17</v>
      </c>
      <c r="C27" s="6"/>
      <c r="D27" s="106"/>
      <c r="E27" s="106"/>
      <c r="F27" s="265"/>
      <c r="G27" s="302"/>
      <c r="H27" s="265"/>
      <c r="I27" s="265"/>
      <c r="J27" s="328"/>
      <c r="K27" s="328"/>
      <c r="L27" s="328"/>
      <c r="M27" s="265"/>
      <c r="N27" s="265"/>
    </row>
    <row r="28" spans="1:14">
      <c r="A28" s="6" t="s">
        <v>107</v>
      </c>
      <c r="B28" s="235">
        <v>13</v>
      </c>
      <c r="C28" s="6"/>
      <c r="D28" s="106"/>
      <c r="E28" s="106"/>
      <c r="F28" s="265"/>
      <c r="G28" s="302"/>
      <c r="H28" s="265" t="s">
        <v>1587</v>
      </c>
      <c r="I28" s="265"/>
      <c r="J28" s="328"/>
      <c r="K28" s="328"/>
      <c r="L28" s="328"/>
      <c r="M28" s="265"/>
      <c r="N28" s="265"/>
    </row>
    <row r="29" spans="1:14">
      <c r="A29" s="6" t="s">
        <v>108</v>
      </c>
      <c r="B29" s="235">
        <v>18</v>
      </c>
      <c r="C29" s="6"/>
      <c r="D29" s="106"/>
      <c r="E29" s="106"/>
      <c r="F29" s="265"/>
      <c r="G29" s="302">
        <v>12</v>
      </c>
      <c r="H29" s="265" t="s">
        <v>1588</v>
      </c>
      <c r="I29" s="265"/>
      <c r="J29" s="462">
        <v>324900</v>
      </c>
      <c r="K29" s="462">
        <v>324900</v>
      </c>
      <c r="L29" s="462">
        <v>324900</v>
      </c>
      <c r="M29" s="265"/>
      <c r="N29" s="265"/>
    </row>
    <row r="30" spans="1:14">
      <c r="A30" s="7" t="s">
        <v>245</v>
      </c>
      <c r="B30" s="235">
        <v>20</v>
      </c>
      <c r="C30" s="6"/>
      <c r="D30" s="106"/>
      <c r="E30" s="106"/>
      <c r="F30" s="265"/>
      <c r="G30" s="302">
        <v>13</v>
      </c>
      <c r="H30" s="265" t="s">
        <v>1589</v>
      </c>
      <c r="I30" s="265"/>
      <c r="J30" s="462">
        <v>6537700</v>
      </c>
      <c r="K30" s="462">
        <v>6802800</v>
      </c>
      <c r="L30" s="328"/>
      <c r="M30" s="265"/>
      <c r="N30" s="265"/>
    </row>
    <row r="31" spans="1:14">
      <c r="A31" s="7" t="s">
        <v>494</v>
      </c>
      <c r="B31" s="235"/>
      <c r="C31" s="6"/>
      <c r="D31" s="106" t="s">
        <v>1885</v>
      </c>
      <c r="E31" s="106"/>
      <c r="F31" s="265"/>
      <c r="G31" s="302"/>
      <c r="H31" s="265"/>
      <c r="I31" s="265"/>
      <c r="J31" s="328"/>
      <c r="K31" s="328"/>
      <c r="L31" s="328"/>
      <c r="M31" s="265"/>
      <c r="N31" s="265"/>
    </row>
    <row r="32" spans="1:14">
      <c r="A32" s="6" t="s">
        <v>1384</v>
      </c>
      <c r="B32" s="235"/>
      <c r="C32" s="6"/>
      <c r="D32" s="106"/>
      <c r="E32" s="106"/>
      <c r="F32" s="265"/>
      <c r="G32" s="302"/>
      <c r="H32" s="265"/>
      <c r="I32" s="265"/>
      <c r="J32" s="328"/>
      <c r="K32" s="328"/>
      <c r="L32" s="328"/>
      <c r="M32" s="265"/>
      <c r="N32" s="265"/>
    </row>
    <row r="33" spans="1:14">
      <c r="A33" s="7" t="s">
        <v>1151</v>
      </c>
      <c r="B33" s="235">
        <v>15</v>
      </c>
      <c r="C33" s="6"/>
      <c r="D33" s="106"/>
      <c r="E33" s="106"/>
      <c r="F33" s="265"/>
      <c r="G33" s="302"/>
      <c r="H33" s="265"/>
      <c r="I33" s="265"/>
      <c r="J33" s="328"/>
      <c r="K33" s="328"/>
      <c r="L33" s="328"/>
      <c r="M33" s="265"/>
      <c r="N33" s="265"/>
    </row>
    <row r="34" spans="1:14">
      <c r="A34" s="6" t="s">
        <v>1939</v>
      </c>
      <c r="B34" s="235"/>
      <c r="C34" s="6"/>
      <c r="D34" s="106"/>
      <c r="E34" s="106"/>
      <c r="F34" s="265"/>
      <c r="G34" s="302"/>
      <c r="H34" s="294" t="s">
        <v>1586</v>
      </c>
      <c r="I34" s="294"/>
      <c r="J34" s="295">
        <f>SUM(J29:J30)</f>
        <v>6862600</v>
      </c>
      <c r="K34" s="295">
        <f>SUM(K29:K30)</f>
        <v>7127700</v>
      </c>
      <c r="L34" s="295">
        <f>SUM(L29:L30)</f>
        <v>324900</v>
      </c>
      <c r="M34" s="265"/>
      <c r="N34" s="265"/>
    </row>
    <row r="35" spans="1:14">
      <c r="A35" s="6" t="s">
        <v>1068</v>
      </c>
      <c r="B35" s="235">
        <v>19</v>
      </c>
      <c r="C35" s="6"/>
      <c r="D35" s="106"/>
      <c r="E35" s="106"/>
      <c r="F35" s="265"/>
      <c r="G35" s="302"/>
      <c r="H35" s="265"/>
      <c r="I35" s="265"/>
      <c r="J35" s="328"/>
      <c r="K35" s="328"/>
      <c r="L35" s="328"/>
      <c r="M35" s="265"/>
      <c r="N35" s="265"/>
    </row>
    <row r="36" spans="1:14">
      <c r="A36" s="6" t="s">
        <v>1152</v>
      </c>
      <c r="B36" s="235"/>
      <c r="C36" s="6"/>
      <c r="D36" s="106" t="s">
        <v>1885</v>
      </c>
      <c r="E36" s="106"/>
      <c r="F36" s="265"/>
      <c r="G36" s="368"/>
      <c r="H36" s="306"/>
      <c r="I36" s="306"/>
      <c r="J36" s="365"/>
      <c r="K36" s="365"/>
      <c r="L36" s="365"/>
      <c r="M36" s="265"/>
      <c r="N36" s="265"/>
    </row>
    <row r="37" spans="1:14">
      <c r="A37" s="6" t="s">
        <v>1163</v>
      </c>
      <c r="B37" s="235"/>
      <c r="C37" s="6"/>
      <c r="D37" s="106"/>
      <c r="E37" s="106"/>
      <c r="F37" s="265"/>
      <c r="G37" s="302"/>
      <c r="H37" s="306"/>
      <c r="I37" s="265"/>
      <c r="J37" s="328"/>
      <c r="K37" s="328"/>
      <c r="L37" s="328"/>
      <c r="M37" s="265"/>
      <c r="N37" s="265"/>
    </row>
    <row r="38" spans="1:14">
      <c r="A38" s="6" t="s">
        <v>1751</v>
      </c>
      <c r="B38" s="235"/>
      <c r="C38" s="6"/>
      <c r="D38" s="106"/>
      <c r="E38" s="106"/>
      <c r="F38" s="265"/>
      <c r="G38" s="302"/>
      <c r="H38" s="306"/>
      <c r="I38" s="265"/>
      <c r="J38" s="328"/>
      <c r="K38" s="328"/>
      <c r="L38" s="328"/>
      <c r="M38" s="265"/>
      <c r="N38" s="265"/>
    </row>
    <row r="39" spans="1:14">
      <c r="A39" s="6" t="s">
        <v>2027</v>
      </c>
      <c r="B39" s="235"/>
      <c r="C39" s="6"/>
      <c r="D39" s="106"/>
      <c r="E39" s="106"/>
      <c r="F39" s="265"/>
      <c r="G39" s="302"/>
      <c r="H39" s="306"/>
      <c r="I39" s="306"/>
      <c r="J39" s="365"/>
      <c r="K39" s="365"/>
      <c r="L39" s="365"/>
      <c r="M39" s="306"/>
      <c r="N39" s="265"/>
    </row>
    <row r="40" spans="1:14">
      <c r="A40" s="6" t="s">
        <v>1971</v>
      </c>
      <c r="B40" s="235"/>
      <c r="C40" s="6"/>
      <c r="D40" s="106"/>
      <c r="E40" s="106"/>
      <c r="F40" s="265"/>
      <c r="G40" s="302"/>
      <c r="H40" s="306"/>
      <c r="I40" s="306"/>
      <c r="J40" s="365"/>
      <c r="K40" s="365"/>
      <c r="L40" s="365"/>
      <c r="M40" s="306"/>
      <c r="N40" s="265"/>
    </row>
    <row r="41" spans="1:14">
      <c r="A41" s="6" t="s">
        <v>1580</v>
      </c>
      <c r="B41" s="235"/>
      <c r="C41" s="6"/>
      <c r="D41" s="106"/>
      <c r="E41" s="106"/>
      <c r="F41" s="265"/>
      <c r="G41" s="302"/>
      <c r="H41" s="306"/>
      <c r="I41" s="306"/>
      <c r="J41" s="365"/>
      <c r="K41" s="365"/>
      <c r="L41" s="365"/>
      <c r="M41" s="306"/>
      <c r="N41" s="265"/>
    </row>
    <row r="42" spans="1:14">
      <c r="A42" s="6" t="s">
        <v>1583</v>
      </c>
      <c r="B42" s="235"/>
      <c r="C42" s="6"/>
      <c r="D42" s="106"/>
      <c r="E42" s="106"/>
      <c r="F42" s="265"/>
      <c r="G42" s="302"/>
      <c r="H42" s="265"/>
      <c r="I42" s="265"/>
      <c r="J42" s="328"/>
      <c r="K42" s="328"/>
      <c r="L42" s="328"/>
      <c r="M42" s="265"/>
      <c r="N42" s="265"/>
    </row>
    <row r="43" spans="1:14">
      <c r="A43" s="6" t="s">
        <v>2066</v>
      </c>
      <c r="B43" s="235"/>
      <c r="C43" s="6"/>
      <c r="D43" s="106"/>
      <c r="E43" s="106"/>
      <c r="F43" s="265"/>
      <c r="G43" s="302"/>
      <c r="H43" s="265"/>
      <c r="I43" s="265"/>
      <c r="J43" s="328"/>
      <c r="K43" s="328"/>
      <c r="L43" s="328"/>
      <c r="M43" s="265"/>
      <c r="N43" s="265"/>
    </row>
    <row r="44" spans="1:14">
      <c r="A44" s="6" t="s">
        <v>1742</v>
      </c>
      <c r="B44" s="235"/>
      <c r="C44" s="6"/>
      <c r="D44" s="106"/>
      <c r="E44" s="106"/>
      <c r="F44" s="265"/>
      <c r="G44" s="302"/>
      <c r="H44" s="265"/>
      <c r="I44" s="265"/>
      <c r="J44" s="328"/>
      <c r="K44" s="328"/>
      <c r="L44" s="328"/>
      <c r="M44" s="265"/>
      <c r="N44" s="265"/>
    </row>
    <row r="45" spans="1:14">
      <c r="A45" s="6" t="s">
        <v>1591</v>
      </c>
      <c r="B45" s="235"/>
      <c r="C45" s="6"/>
      <c r="D45" s="106"/>
      <c r="E45" s="106"/>
      <c r="F45" s="265"/>
      <c r="G45" s="302"/>
      <c r="H45" s="265"/>
      <c r="I45" s="265"/>
      <c r="J45" s="265"/>
      <c r="K45" s="265"/>
      <c r="L45" s="265"/>
      <c r="M45" s="265"/>
      <c r="N45" s="265"/>
    </row>
    <row r="46" spans="1:14" s="265" customFormat="1">
      <c r="A46" s="6" t="s">
        <v>2029</v>
      </c>
      <c r="B46" s="235"/>
      <c r="C46" s="6"/>
      <c r="D46" s="106" t="s">
        <v>1885</v>
      </c>
      <c r="E46" s="106"/>
      <c r="G46" s="302"/>
    </row>
    <row r="47" spans="1:14">
      <c r="A47" s="6" t="s">
        <v>1750</v>
      </c>
      <c r="B47" s="235"/>
      <c r="C47" s="6"/>
      <c r="D47" s="106"/>
      <c r="E47" s="106"/>
      <c r="F47" s="265"/>
      <c r="G47" s="302"/>
      <c r="H47" s="265"/>
      <c r="I47" s="265"/>
      <c r="J47" s="265"/>
      <c r="K47" s="265"/>
      <c r="L47" s="265"/>
      <c r="M47" s="265"/>
      <c r="N47" s="265"/>
    </row>
    <row r="48" spans="1:14">
      <c r="A48" s="3" t="s">
        <v>1936</v>
      </c>
      <c r="B48" s="443"/>
      <c r="C48" s="106"/>
      <c r="D48" s="3"/>
      <c r="E48" s="3"/>
    </row>
    <row r="49" spans="1:5">
      <c r="A49" s="3"/>
      <c r="B49" s="4"/>
      <c r="C49" s="3"/>
      <c r="D49" s="3"/>
      <c r="E49" s="3"/>
    </row>
    <row r="50" spans="1:5">
      <c r="A50" s="3"/>
      <c r="B50" s="4"/>
      <c r="C50" s="3"/>
      <c r="D50" s="3"/>
      <c r="E50" s="3"/>
    </row>
    <row r="51" spans="1:5">
      <c r="A51" s="3"/>
      <c r="B51" s="4"/>
      <c r="C51" s="3"/>
      <c r="D51" s="3"/>
      <c r="E51" s="3"/>
    </row>
    <row r="52" spans="1:5">
      <c r="A52" s="3"/>
      <c r="B52" s="4"/>
      <c r="C52" s="3"/>
      <c r="D52" s="3"/>
      <c r="E52" s="3"/>
    </row>
    <row r="53" spans="1:5">
      <c r="A53" s="3"/>
      <c r="B53" s="4"/>
      <c r="C53" s="3"/>
      <c r="D53" s="3"/>
      <c r="E53" s="3"/>
    </row>
    <row r="54" spans="1:5">
      <c r="A54" s="3"/>
      <c r="B54" s="4"/>
      <c r="C54" s="3"/>
      <c r="D54" s="3"/>
      <c r="E54" s="3"/>
    </row>
    <row r="55" spans="1:5">
      <c r="A55" s="3"/>
      <c r="B55" s="4"/>
      <c r="C55" s="3"/>
      <c r="D55" s="3"/>
      <c r="E55" s="3"/>
    </row>
    <row r="56" spans="1:5">
      <c r="A56" s="3"/>
      <c r="B56" s="4"/>
      <c r="C56" s="3"/>
      <c r="D56" s="3"/>
      <c r="E56" s="3"/>
    </row>
    <row r="57" spans="1:5">
      <c r="A57" s="3"/>
      <c r="B57" s="4"/>
      <c r="C57" s="3"/>
      <c r="D57" s="3"/>
      <c r="E57" s="3"/>
    </row>
    <row r="58" spans="1:5">
      <c r="A58" s="3"/>
      <c r="B58" s="4"/>
      <c r="C58" s="3"/>
      <c r="D58" s="3"/>
      <c r="E58" s="3"/>
    </row>
    <row r="59" spans="1:5">
      <c r="A59" s="3"/>
      <c r="B59" s="4"/>
      <c r="C59" s="3"/>
      <c r="D59" s="3"/>
      <c r="E59" s="3"/>
    </row>
    <row r="60" spans="1:5">
      <c r="A60" s="3"/>
      <c r="B60" s="4"/>
      <c r="C60" s="3"/>
      <c r="D60" s="3"/>
      <c r="E60" s="3"/>
    </row>
    <row r="61" spans="1:5">
      <c r="A61" s="3"/>
      <c r="B61" s="4"/>
      <c r="C61" s="3"/>
      <c r="D61" s="3"/>
      <c r="E61" s="3"/>
    </row>
    <row r="62" spans="1:5">
      <c r="A62" s="3"/>
      <c r="B62" s="4"/>
      <c r="C62" s="3"/>
      <c r="D62" s="3"/>
      <c r="E62" s="3"/>
    </row>
    <row r="63" spans="1:5">
      <c r="A63" s="3"/>
      <c r="B63" s="4"/>
      <c r="C63" s="3"/>
      <c r="D63" s="3"/>
      <c r="E63" s="3"/>
    </row>
    <row r="64" spans="1:5">
      <c r="A64" s="3"/>
      <c r="B64" s="4"/>
      <c r="C64" s="3"/>
      <c r="D64" s="3"/>
      <c r="E64" s="3"/>
    </row>
    <row r="65" spans="1:5">
      <c r="A65" s="3"/>
      <c r="B65" s="4"/>
      <c r="C65" s="3"/>
      <c r="D65" s="3"/>
      <c r="E65" s="3"/>
    </row>
    <row r="66" spans="1:5">
      <c r="A66" s="3"/>
      <c r="B66" s="4"/>
      <c r="C66" s="3"/>
      <c r="D66" s="3"/>
      <c r="E66" s="3"/>
    </row>
    <row r="67" spans="1:5">
      <c r="A67" s="3"/>
      <c r="B67" s="4"/>
      <c r="C67" s="3"/>
      <c r="D67" s="3"/>
      <c r="E67" s="3"/>
    </row>
    <row r="68" spans="1:5">
      <c r="A68" s="3"/>
      <c r="B68" s="4"/>
      <c r="C68" s="3"/>
      <c r="D68" s="3"/>
      <c r="E68" s="3"/>
    </row>
    <row r="69" spans="1:5">
      <c r="A69" s="3"/>
      <c r="B69" s="4"/>
      <c r="C69" s="3"/>
      <c r="D69" s="3"/>
      <c r="E69" s="3"/>
    </row>
    <row r="70" spans="1:5">
      <c r="A70" s="3"/>
      <c r="B70" s="4"/>
      <c r="C70" s="3"/>
      <c r="D70" s="3"/>
      <c r="E70" s="3"/>
    </row>
    <row r="71" spans="1:5">
      <c r="A71" s="3"/>
      <c r="B71" s="4"/>
      <c r="C71" s="3"/>
      <c r="D71" s="3"/>
      <c r="E71" s="3"/>
    </row>
    <row r="72" spans="1:5">
      <c r="A72" s="3"/>
      <c r="B72" s="4"/>
      <c r="C72" s="3"/>
      <c r="D72" s="3"/>
      <c r="E72" s="3"/>
    </row>
    <row r="73" spans="1:5">
      <c r="A73" s="3"/>
      <c r="B73" s="4"/>
      <c r="C73" s="3"/>
      <c r="D73" s="3"/>
      <c r="E73" s="3"/>
    </row>
    <row r="74" spans="1:5">
      <c r="A74" s="3"/>
      <c r="B74" s="4"/>
      <c r="C74" s="3"/>
      <c r="D74" s="3"/>
      <c r="E74" s="3"/>
    </row>
    <row r="75" spans="1:5">
      <c r="A75" s="3"/>
      <c r="B75" s="4"/>
      <c r="C75" s="3"/>
      <c r="D75" s="3"/>
      <c r="E75" s="3"/>
    </row>
    <row r="76" spans="1:5">
      <c r="A76" s="3"/>
      <c r="B76" s="4"/>
      <c r="C76" s="3"/>
      <c r="D76" s="3"/>
      <c r="E76" s="3"/>
    </row>
    <row r="77" spans="1:5">
      <c r="A77" s="3"/>
      <c r="B77" s="4"/>
      <c r="C77" s="3"/>
      <c r="D77" s="3"/>
      <c r="E77" s="3"/>
    </row>
    <row r="78" spans="1:5">
      <c r="A78" s="3"/>
      <c r="B78" s="4"/>
      <c r="C78" s="3"/>
      <c r="D78" s="3"/>
      <c r="E78" s="3"/>
    </row>
    <row r="79" spans="1:5">
      <c r="A79" s="3"/>
      <c r="B79" s="4"/>
      <c r="C79" s="3"/>
      <c r="D79" s="3"/>
      <c r="E79" s="3"/>
    </row>
    <row r="80" spans="1:5">
      <c r="A80" s="3"/>
      <c r="B80" s="4"/>
      <c r="C80" s="3"/>
      <c r="D80" s="3"/>
      <c r="E80" s="3"/>
    </row>
    <row r="81" spans="1:5">
      <c r="A81" s="3"/>
      <c r="B81" s="4"/>
      <c r="C81" s="3"/>
      <c r="D81" s="3"/>
      <c r="E81" s="3"/>
    </row>
    <row r="82" spans="1:5">
      <c r="A82" s="3"/>
      <c r="B82" s="4"/>
      <c r="C82" s="3"/>
      <c r="D82" s="3"/>
      <c r="E82" s="3"/>
    </row>
    <row r="83" spans="1:5">
      <c r="A83" s="3"/>
      <c r="B83" s="4"/>
      <c r="C83" s="3"/>
      <c r="D83" s="3"/>
      <c r="E83" s="3"/>
    </row>
    <row r="84" spans="1:5">
      <c r="A84" s="3"/>
      <c r="B84" s="4"/>
      <c r="C84" s="3"/>
      <c r="D84" s="3"/>
      <c r="E84" s="3"/>
    </row>
    <row r="85" spans="1:5">
      <c r="A85" s="3"/>
      <c r="B85" s="4"/>
      <c r="C85" s="3"/>
      <c r="D85" s="3"/>
      <c r="E85" s="3"/>
    </row>
    <row r="86" spans="1:5">
      <c r="A86" s="3"/>
      <c r="B86" s="4"/>
      <c r="C86" s="3"/>
      <c r="D86" s="3"/>
      <c r="E86" s="3"/>
    </row>
    <row r="87" spans="1:5">
      <c r="A87" s="3"/>
      <c r="B87" s="4"/>
      <c r="C87" s="3"/>
      <c r="D87" s="3"/>
      <c r="E87" s="3"/>
    </row>
    <row r="88" spans="1:5">
      <c r="A88" s="3"/>
      <c r="B88" s="4"/>
      <c r="C88" s="3"/>
      <c r="D88" s="3"/>
      <c r="E88" s="3"/>
    </row>
    <row r="89" spans="1:5">
      <c r="A89" s="3"/>
      <c r="B89" s="4"/>
      <c r="C89" s="3"/>
      <c r="D89" s="3"/>
      <c r="E89" s="3"/>
    </row>
    <row r="90" spans="1:5">
      <c r="A90" s="3"/>
      <c r="B90" s="4"/>
      <c r="C90" s="3"/>
      <c r="D90" s="3"/>
      <c r="E90" s="3"/>
    </row>
    <row r="91" spans="1:5">
      <c r="A91" s="3"/>
      <c r="B91" s="4"/>
      <c r="C91" s="3"/>
      <c r="D91" s="3"/>
      <c r="E91" s="3"/>
    </row>
    <row r="92" spans="1:5">
      <c r="A92" s="3"/>
      <c r="B92" s="4"/>
      <c r="C92" s="3"/>
      <c r="D92" s="3"/>
      <c r="E92" s="3"/>
    </row>
    <row r="93" spans="1:5">
      <c r="A93" s="3"/>
      <c r="B93" s="4"/>
      <c r="C93" s="3"/>
      <c r="D93" s="3"/>
      <c r="E93" s="3"/>
    </row>
    <row r="94" spans="1:5">
      <c r="A94" s="3"/>
      <c r="B94" s="4"/>
      <c r="C94" s="3"/>
      <c r="D94" s="3"/>
      <c r="E94" s="3"/>
    </row>
    <row r="95" spans="1:5">
      <c r="A95" s="3"/>
      <c r="B95" s="4"/>
      <c r="C95" s="3"/>
      <c r="D95" s="3"/>
      <c r="E95" s="3"/>
    </row>
    <row r="96" spans="1:5">
      <c r="A96" s="3"/>
      <c r="B96" s="4"/>
      <c r="C96" s="3"/>
      <c r="D96" s="3"/>
      <c r="E96" s="3"/>
    </row>
    <row r="97" spans="1:5">
      <c r="A97" s="3"/>
      <c r="B97" s="4"/>
      <c r="C97" s="3"/>
      <c r="D97" s="3"/>
      <c r="E97" s="3"/>
    </row>
    <row r="98" spans="1:5">
      <c r="A98" s="3"/>
      <c r="B98" s="4"/>
      <c r="C98" s="3"/>
      <c r="D98" s="3"/>
      <c r="E98" s="3"/>
    </row>
    <row r="99" spans="1:5">
      <c r="A99" s="3"/>
      <c r="B99" s="4"/>
      <c r="C99" s="3"/>
      <c r="D99" s="3"/>
      <c r="E99" s="3"/>
    </row>
    <row r="100" spans="1:5">
      <c r="A100" s="3"/>
      <c r="B100" s="4"/>
      <c r="C100" s="3"/>
      <c r="D100" s="3"/>
      <c r="E100" s="3"/>
    </row>
    <row r="101" spans="1:5">
      <c r="A101" s="3"/>
      <c r="B101" s="4"/>
      <c r="C101" s="3"/>
      <c r="D101" s="3"/>
      <c r="E101" s="3"/>
    </row>
    <row r="102" spans="1:5">
      <c r="A102" s="3"/>
      <c r="B102" s="4"/>
      <c r="C102" s="3"/>
      <c r="D102" s="3"/>
      <c r="E102" s="3"/>
    </row>
    <row r="103" spans="1:5">
      <c r="A103" s="3"/>
      <c r="B103" s="4"/>
      <c r="C103" s="3"/>
      <c r="D103" s="3"/>
      <c r="E103" s="3"/>
    </row>
    <row r="104" spans="1:5">
      <c r="A104" s="3"/>
      <c r="B104" s="4"/>
      <c r="C104" s="3"/>
      <c r="D104" s="3"/>
      <c r="E104" s="3"/>
    </row>
    <row r="105" spans="1:5">
      <c r="A105" s="3"/>
      <c r="B105" s="4"/>
      <c r="C105" s="3"/>
      <c r="D105" s="3"/>
      <c r="E105" s="3"/>
    </row>
    <row r="106" spans="1:5">
      <c r="A106" s="3"/>
      <c r="B106" s="4"/>
      <c r="C106" s="3"/>
      <c r="D106" s="3"/>
      <c r="E106" s="3"/>
    </row>
    <row r="107" spans="1:5">
      <c r="A107" s="3"/>
      <c r="B107" s="4"/>
      <c r="C107" s="3"/>
      <c r="D107" s="3"/>
      <c r="E107" s="3"/>
    </row>
    <row r="108" spans="1:5">
      <c r="A108" s="3"/>
      <c r="B108" s="4"/>
      <c r="C108" s="3"/>
      <c r="D108" s="3"/>
      <c r="E108" s="3"/>
    </row>
    <row r="109" spans="1:5">
      <c r="A109" s="3"/>
      <c r="B109" s="4"/>
      <c r="C109" s="3"/>
      <c r="D109" s="3"/>
      <c r="E109" s="3"/>
    </row>
    <row r="110" spans="1:5">
      <c r="A110" s="3"/>
      <c r="B110" s="4"/>
      <c r="C110" s="3"/>
      <c r="D110" s="3"/>
      <c r="E110" s="3"/>
    </row>
    <row r="111" spans="1:5">
      <c r="A111" s="3"/>
      <c r="B111" s="4"/>
      <c r="C111" s="3"/>
      <c r="D111" s="3"/>
      <c r="E111" s="3"/>
    </row>
    <row r="112" spans="1:5">
      <c r="A112" s="3"/>
      <c r="B112" s="4"/>
      <c r="C112" s="3"/>
      <c r="D112" s="3"/>
      <c r="E112" s="3"/>
    </row>
    <row r="113" spans="1:5">
      <c r="A113" s="3"/>
      <c r="B113" s="4"/>
      <c r="C113" s="3"/>
      <c r="D113" s="3"/>
      <c r="E113" s="3"/>
    </row>
    <row r="114" spans="1:5">
      <c r="A114" s="3"/>
      <c r="B114" s="4"/>
      <c r="C114" s="3"/>
      <c r="D114" s="3"/>
      <c r="E114" s="3"/>
    </row>
    <row r="115" spans="1:5">
      <c r="A115" s="3"/>
      <c r="B115" s="4"/>
      <c r="C115" s="3"/>
      <c r="D115" s="3"/>
      <c r="E115" s="3"/>
    </row>
    <row r="116" spans="1:5">
      <c r="A116" s="3"/>
      <c r="B116" s="4"/>
      <c r="C116" s="3"/>
      <c r="D116" s="3"/>
      <c r="E116" s="3"/>
    </row>
    <row r="117" spans="1:5">
      <c r="A117" s="3"/>
      <c r="B117" s="4"/>
      <c r="C117" s="3"/>
      <c r="D117" s="3"/>
      <c r="E117" s="3"/>
    </row>
    <row r="118" spans="1:5">
      <c r="A118" s="3"/>
      <c r="B118" s="4"/>
      <c r="C118" s="3"/>
      <c r="D118" s="3"/>
      <c r="E118" s="3"/>
    </row>
    <row r="119" spans="1:5">
      <c r="A119" s="3"/>
      <c r="B119" s="4"/>
      <c r="C119" s="3"/>
      <c r="D119" s="3"/>
      <c r="E119" s="3"/>
    </row>
    <row r="120" spans="1:5">
      <c r="A120" s="3"/>
      <c r="B120" s="4"/>
      <c r="C120" s="3"/>
      <c r="D120" s="3"/>
      <c r="E120" s="3"/>
    </row>
    <row r="121" spans="1:5">
      <c r="A121" s="3"/>
      <c r="B121" s="4"/>
      <c r="C121" s="3"/>
      <c r="D121" s="3"/>
      <c r="E121" s="3"/>
    </row>
    <row r="122" spans="1:5">
      <c r="A122" s="3"/>
      <c r="B122" s="4"/>
      <c r="C122" s="3"/>
      <c r="D122" s="3"/>
      <c r="E122" s="3"/>
    </row>
    <row r="123" spans="1:5">
      <c r="A123" s="3"/>
      <c r="B123" s="4"/>
      <c r="C123" s="3"/>
      <c r="D123" s="3"/>
      <c r="E123" s="3"/>
    </row>
    <row r="124" spans="1:5">
      <c r="A124" s="3"/>
      <c r="B124" s="4"/>
      <c r="C124" s="3"/>
      <c r="D124" s="3"/>
      <c r="E124" s="3"/>
    </row>
    <row r="125" spans="1:5">
      <c r="A125" s="3"/>
      <c r="B125" s="4"/>
      <c r="C125" s="3"/>
      <c r="D125" s="3"/>
      <c r="E125" s="3"/>
    </row>
    <row r="126" spans="1:5">
      <c r="A126" s="3"/>
      <c r="B126" s="4"/>
      <c r="C126" s="3"/>
      <c r="D126" s="3"/>
      <c r="E126" s="3"/>
    </row>
    <row r="127" spans="1:5">
      <c r="A127" s="3"/>
      <c r="B127" s="4"/>
      <c r="C127" s="3"/>
      <c r="D127" s="3"/>
      <c r="E127" s="3"/>
    </row>
    <row r="128" spans="1:5">
      <c r="A128" s="3"/>
      <c r="B128" s="4"/>
      <c r="C128" s="3"/>
      <c r="D128" s="3"/>
      <c r="E128" s="3"/>
    </row>
    <row r="129" spans="1:5">
      <c r="A129" s="3"/>
      <c r="B129" s="4"/>
      <c r="C129" s="3"/>
      <c r="D129" s="3"/>
      <c r="E129" s="3"/>
    </row>
    <row r="130" spans="1:5">
      <c r="A130" s="3"/>
      <c r="B130" s="4"/>
      <c r="C130" s="3"/>
      <c r="D130" s="3"/>
      <c r="E130" s="3"/>
    </row>
    <row r="131" spans="1:5">
      <c r="A131" s="3"/>
      <c r="B131" s="4"/>
      <c r="C131" s="3"/>
      <c r="D131" s="3"/>
      <c r="E131" s="3"/>
    </row>
    <row r="132" spans="1:5">
      <c r="A132" s="3"/>
      <c r="B132" s="4"/>
      <c r="C132" s="3"/>
      <c r="D132" s="3"/>
      <c r="E132" s="3"/>
    </row>
    <row r="133" spans="1:5">
      <c r="A133" s="3"/>
      <c r="B133" s="4"/>
      <c r="C133" s="3"/>
      <c r="D133" s="3"/>
      <c r="E133" s="3"/>
    </row>
    <row r="134" spans="1:5">
      <c r="A134" s="3"/>
      <c r="B134" s="4"/>
      <c r="C134" s="3"/>
      <c r="D134" s="3"/>
      <c r="E134" s="3"/>
    </row>
    <row r="135" spans="1:5">
      <c r="A135" s="3"/>
      <c r="B135" s="4"/>
      <c r="C135" s="3"/>
      <c r="D135" s="3"/>
      <c r="E135" s="3"/>
    </row>
    <row r="136" spans="1:5">
      <c r="A136" s="3"/>
      <c r="B136" s="4"/>
      <c r="C136" s="3"/>
      <c r="D136" s="3"/>
      <c r="E136" s="3"/>
    </row>
    <row r="137" spans="1:5">
      <c r="A137" s="3"/>
      <c r="B137" s="4"/>
      <c r="C137" s="3"/>
      <c r="D137" s="3"/>
      <c r="E137" s="3"/>
    </row>
    <row r="138" spans="1:5">
      <c r="A138" s="3"/>
      <c r="B138" s="4"/>
      <c r="C138" s="3"/>
      <c r="D138" s="3"/>
      <c r="E138" s="3"/>
    </row>
    <row r="139" spans="1:5">
      <c r="A139" s="3"/>
      <c r="B139" s="4"/>
      <c r="C139" s="3"/>
      <c r="D139" s="3"/>
      <c r="E139" s="3"/>
    </row>
    <row r="140" spans="1:5">
      <c r="A140" s="3"/>
      <c r="B140" s="4"/>
      <c r="C140" s="3"/>
      <c r="D140" s="3"/>
      <c r="E140" s="3"/>
    </row>
    <row r="141" spans="1:5">
      <c r="A141" s="3"/>
      <c r="B141" s="4"/>
      <c r="C141" s="3"/>
      <c r="D141" s="3"/>
      <c r="E141" s="3"/>
    </row>
    <row r="142" spans="1:5">
      <c r="A142" s="3"/>
      <c r="B142" s="4"/>
      <c r="C142" s="3"/>
      <c r="D142" s="3"/>
      <c r="E142" s="3"/>
    </row>
    <row r="143" spans="1:5">
      <c r="A143" s="3"/>
      <c r="B143" s="4"/>
      <c r="C143" s="3"/>
      <c r="D143" s="3"/>
      <c r="E143" s="3"/>
    </row>
    <row r="144" spans="1:5">
      <c r="A144" s="3"/>
      <c r="B144" s="4"/>
      <c r="C144" s="3"/>
      <c r="D144" s="3"/>
      <c r="E144" s="3"/>
    </row>
    <row r="145" spans="1:5">
      <c r="A145" s="3"/>
      <c r="B145" s="4"/>
      <c r="C145" s="3"/>
      <c r="D145" s="3"/>
      <c r="E145" s="3"/>
    </row>
    <row r="146" spans="1:5">
      <c r="A146" s="3"/>
      <c r="B146" s="4"/>
      <c r="C146" s="3"/>
      <c r="D146" s="3"/>
      <c r="E146" s="3"/>
    </row>
    <row r="147" spans="1:5">
      <c r="A147" s="3"/>
      <c r="B147" s="4"/>
      <c r="C147" s="3"/>
      <c r="D147" s="3"/>
      <c r="E147" s="3"/>
    </row>
    <row r="148" spans="1:5">
      <c r="A148" s="3"/>
      <c r="B148" s="4"/>
      <c r="C148" s="3"/>
      <c r="D148" s="3"/>
      <c r="E148" s="3"/>
    </row>
    <row r="149" spans="1:5">
      <c r="A149" s="3"/>
      <c r="B149" s="4"/>
      <c r="C149" s="3"/>
      <c r="D149" s="3"/>
      <c r="E149" s="3"/>
    </row>
    <row r="150" spans="1:5">
      <c r="A150" s="3"/>
      <c r="B150" s="4"/>
      <c r="C150" s="3"/>
      <c r="D150" s="3"/>
      <c r="E150" s="3"/>
    </row>
    <row r="151" spans="1:5">
      <c r="A151" s="3"/>
      <c r="B151" s="4"/>
      <c r="C151" s="3"/>
      <c r="D151" s="3"/>
      <c r="E151" s="3"/>
    </row>
    <row r="152" spans="1:5">
      <c r="A152" s="3"/>
      <c r="B152" s="4"/>
      <c r="C152" s="3"/>
      <c r="D152" s="3"/>
      <c r="E152" s="3"/>
    </row>
    <row r="153" spans="1:5">
      <c r="A153" s="3"/>
      <c r="B153" s="4"/>
      <c r="C153" s="3"/>
      <c r="D153" s="3"/>
      <c r="E153" s="3"/>
    </row>
    <row r="154" spans="1:5">
      <c r="A154" s="3"/>
      <c r="B154" s="4"/>
      <c r="C154" s="3"/>
      <c r="D154" s="3"/>
      <c r="E154" s="3"/>
    </row>
    <row r="155" spans="1:5">
      <c r="A155" s="3"/>
      <c r="B155" s="4"/>
      <c r="C155" s="3"/>
      <c r="D155" s="3"/>
      <c r="E155" s="3"/>
    </row>
    <row r="156" spans="1:5">
      <c r="A156" s="3"/>
      <c r="B156" s="4"/>
      <c r="C156" s="3"/>
      <c r="D156" s="3"/>
      <c r="E156" s="3"/>
    </row>
    <row r="157" spans="1:5">
      <c r="A157" s="3"/>
      <c r="B157" s="4"/>
      <c r="C157" s="3"/>
      <c r="D157" s="3"/>
      <c r="E157" s="3"/>
    </row>
    <row r="158" spans="1:5">
      <c r="A158" s="3"/>
      <c r="B158" s="4"/>
      <c r="C158" s="3"/>
      <c r="D158" s="3"/>
      <c r="E158" s="3"/>
    </row>
    <row r="159" spans="1:5">
      <c r="A159" s="3"/>
      <c r="B159" s="4"/>
      <c r="C159" s="3"/>
      <c r="D159" s="3"/>
      <c r="E159" s="3"/>
    </row>
    <row r="160" spans="1:5">
      <c r="A160" s="3"/>
      <c r="B160" s="4"/>
      <c r="C160" s="3"/>
      <c r="D160" s="3"/>
      <c r="E160" s="3"/>
    </row>
    <row r="161" spans="1:5">
      <c r="A161" s="3"/>
      <c r="B161" s="4"/>
      <c r="C161" s="3"/>
      <c r="D161" s="3"/>
      <c r="E161" s="3"/>
    </row>
    <row r="162" spans="1:5">
      <c r="A162" s="3"/>
      <c r="B162" s="4"/>
      <c r="C162" s="3"/>
      <c r="D162" s="3"/>
      <c r="E162" s="3"/>
    </row>
    <row r="163" spans="1:5">
      <c r="A163" s="3"/>
      <c r="B163" s="4"/>
      <c r="C163" s="3"/>
      <c r="D163" s="3"/>
      <c r="E163" s="3"/>
    </row>
    <row r="164" spans="1:5">
      <c r="A164" s="3"/>
      <c r="B164" s="4"/>
      <c r="C164" s="3"/>
      <c r="D164" s="3"/>
      <c r="E164" s="3"/>
    </row>
    <row r="165" spans="1:5">
      <c r="A165" s="3"/>
      <c r="B165" s="4"/>
      <c r="C165" s="3"/>
      <c r="D165" s="3"/>
      <c r="E165" s="3"/>
    </row>
    <row r="166" spans="1:5">
      <c r="A166" s="3"/>
      <c r="B166" s="4"/>
      <c r="C166" s="3"/>
      <c r="D166" s="3"/>
      <c r="E166" s="3"/>
    </row>
    <row r="167" spans="1:5">
      <c r="A167" s="3"/>
      <c r="B167" s="4"/>
      <c r="C167" s="3"/>
      <c r="D167" s="3"/>
      <c r="E167" s="3"/>
    </row>
    <row r="168" spans="1:5">
      <c r="A168" s="3"/>
      <c r="B168" s="4"/>
      <c r="C168" s="3"/>
      <c r="D168" s="3"/>
      <c r="E168" s="3"/>
    </row>
    <row r="169" spans="1:5">
      <c r="A169" s="3"/>
      <c r="B169" s="4"/>
      <c r="C169" s="3"/>
      <c r="D169" s="3"/>
      <c r="E169" s="3"/>
    </row>
    <row r="170" spans="1:5">
      <c r="A170" s="3"/>
      <c r="B170" s="4"/>
      <c r="C170" s="3"/>
      <c r="D170" s="3"/>
      <c r="E170" s="3"/>
    </row>
    <row r="171" spans="1:5">
      <c r="A171" s="3"/>
      <c r="B171" s="4"/>
      <c r="C171" s="3"/>
      <c r="D171" s="3"/>
      <c r="E171" s="3"/>
    </row>
    <row r="172" spans="1:5">
      <c r="A172" s="3"/>
      <c r="B172" s="4"/>
      <c r="C172" s="3"/>
      <c r="D172" s="3"/>
      <c r="E172" s="3"/>
    </row>
    <row r="173" spans="1:5">
      <c r="A173" s="3"/>
      <c r="B173" s="4"/>
      <c r="C173" s="3"/>
      <c r="D173" s="3"/>
      <c r="E173" s="3"/>
    </row>
    <row r="174" spans="1:5">
      <c r="A174" s="3"/>
      <c r="B174" s="4"/>
      <c r="C174" s="3"/>
      <c r="D174" s="3"/>
      <c r="E174" s="3"/>
    </row>
    <row r="175" spans="1:5">
      <c r="A175" s="3"/>
      <c r="B175" s="4"/>
      <c r="C175" s="3"/>
      <c r="D175" s="3"/>
      <c r="E175" s="3"/>
    </row>
    <row r="176" spans="1:5">
      <c r="A176" s="3"/>
      <c r="B176" s="4"/>
      <c r="C176" s="3"/>
      <c r="D176" s="3"/>
      <c r="E176" s="3"/>
    </row>
    <row r="177" spans="1:5">
      <c r="A177" s="3"/>
      <c r="B177" s="4"/>
      <c r="C177" s="3"/>
      <c r="D177" s="3"/>
      <c r="E177" s="3"/>
    </row>
    <row r="178" spans="1:5">
      <c r="A178" s="3"/>
      <c r="B178" s="4"/>
      <c r="C178" s="3"/>
      <c r="D178" s="3"/>
      <c r="E178" s="3"/>
    </row>
    <row r="179" spans="1:5">
      <c r="A179" s="3"/>
      <c r="B179" s="4"/>
      <c r="C179" s="3"/>
      <c r="D179" s="3"/>
      <c r="E179" s="3"/>
    </row>
    <row r="180" spans="1:5">
      <c r="A180" s="3"/>
      <c r="B180" s="4"/>
      <c r="C180" s="3"/>
      <c r="D180" s="3"/>
      <c r="E180" s="3"/>
    </row>
    <row r="181" spans="1:5">
      <c r="A181" s="3"/>
      <c r="B181" s="4"/>
      <c r="C181" s="3"/>
      <c r="D181" s="3"/>
      <c r="E181" s="3"/>
    </row>
    <row r="182" spans="1:5">
      <c r="A182" s="3"/>
      <c r="B182" s="4"/>
      <c r="C182" s="3"/>
      <c r="D182" s="3"/>
      <c r="E182" s="3"/>
    </row>
    <row r="183" spans="1:5">
      <c r="A183" s="3"/>
      <c r="B183" s="4"/>
      <c r="C183" s="3"/>
      <c r="D183" s="3"/>
      <c r="E183" s="3"/>
    </row>
    <row r="184" spans="1:5">
      <c r="A184" s="3"/>
      <c r="B184" s="4"/>
      <c r="C184" s="3"/>
      <c r="D184" s="3"/>
      <c r="E184" s="3"/>
    </row>
    <row r="185" spans="1:5">
      <c r="A185" s="3"/>
      <c r="B185" s="4"/>
      <c r="C185" s="3"/>
      <c r="D185" s="3"/>
      <c r="E185" s="3"/>
    </row>
    <row r="186" spans="1:5">
      <c r="A186" s="3"/>
      <c r="B186" s="4"/>
      <c r="C186" s="3"/>
      <c r="D186" s="3"/>
      <c r="E186" s="3"/>
    </row>
    <row r="187" spans="1:5">
      <c r="A187" s="3"/>
      <c r="B187" s="4"/>
      <c r="C187" s="3"/>
      <c r="D187" s="3"/>
      <c r="E187" s="3"/>
    </row>
    <row r="188" spans="1:5">
      <c r="A188" s="3"/>
      <c r="B188" s="4"/>
      <c r="C188" s="3"/>
      <c r="D188" s="3"/>
      <c r="E188" s="3"/>
    </row>
    <row r="189" spans="1:5">
      <c r="A189" s="3"/>
      <c r="B189" s="4"/>
      <c r="C189" s="3"/>
      <c r="D189" s="3"/>
      <c r="E189" s="3"/>
    </row>
    <row r="190" spans="1:5">
      <c r="A190" s="3"/>
      <c r="B190" s="4"/>
      <c r="C190" s="3"/>
      <c r="D190" s="3"/>
      <c r="E190" s="3"/>
    </row>
    <row r="191" spans="1:5">
      <c r="A191" s="3"/>
      <c r="B191" s="4"/>
      <c r="C191" s="3"/>
      <c r="D191" s="3"/>
      <c r="E191" s="3"/>
    </row>
    <row r="192" spans="1:5">
      <c r="A192" s="3"/>
      <c r="B192" s="4"/>
      <c r="C192" s="3"/>
      <c r="D192" s="3"/>
      <c r="E192" s="3"/>
    </row>
    <row r="193" spans="1:5">
      <c r="A193" s="3"/>
      <c r="B193" s="4"/>
      <c r="C193" s="3"/>
      <c r="D193" s="3"/>
      <c r="E193" s="3"/>
    </row>
    <row r="194" spans="1:5">
      <c r="A194" s="3"/>
      <c r="B194" s="4"/>
      <c r="C194" s="3"/>
      <c r="D194" s="3"/>
      <c r="E194" s="3"/>
    </row>
    <row r="195" spans="1:5">
      <c r="A195" s="3"/>
      <c r="B195" s="4"/>
      <c r="C195" s="3"/>
      <c r="D195" s="3"/>
      <c r="E195" s="3"/>
    </row>
    <row r="196" spans="1:5">
      <c r="A196" s="3"/>
      <c r="B196" s="4"/>
      <c r="C196" s="3"/>
      <c r="D196" s="3"/>
      <c r="E196" s="3"/>
    </row>
    <row r="197" spans="1:5">
      <c r="A197" s="3"/>
      <c r="B197" s="4"/>
      <c r="C197" s="3"/>
      <c r="D197" s="3"/>
      <c r="E197" s="3"/>
    </row>
    <row r="198" spans="1:5">
      <c r="A198" s="3"/>
      <c r="B198" s="4"/>
      <c r="C198" s="3"/>
      <c r="D198" s="3"/>
      <c r="E198" s="3"/>
    </row>
    <row r="199" spans="1:5">
      <c r="A199" s="3"/>
      <c r="B199" s="4"/>
      <c r="C199" s="3"/>
      <c r="D199" s="3"/>
      <c r="E199" s="3"/>
    </row>
    <row r="200" spans="1:5">
      <c r="A200" s="3"/>
      <c r="B200" s="4"/>
      <c r="C200" s="3"/>
      <c r="D200" s="3"/>
      <c r="E200" s="3"/>
    </row>
    <row r="201" spans="1:5">
      <c r="A201" s="3"/>
      <c r="B201" s="4"/>
      <c r="C201" s="3"/>
      <c r="D201" s="3"/>
      <c r="E201" s="3"/>
    </row>
    <row r="202" spans="1:5">
      <c r="A202" s="3"/>
      <c r="B202" s="4"/>
      <c r="C202" s="3"/>
      <c r="D202" s="3"/>
      <c r="E202" s="3"/>
    </row>
    <row r="203" spans="1:5">
      <c r="A203" s="3"/>
      <c r="B203" s="4"/>
      <c r="C203" s="3"/>
      <c r="D203" s="3"/>
      <c r="E203" s="3"/>
    </row>
    <row r="204" spans="1:5">
      <c r="A204" s="3"/>
      <c r="B204" s="4"/>
      <c r="C204" s="3"/>
      <c r="D204" s="3"/>
      <c r="E204" s="3"/>
    </row>
    <row r="205" spans="1:5">
      <c r="A205" s="3"/>
      <c r="B205" s="4"/>
      <c r="C205" s="3"/>
      <c r="D205" s="3"/>
      <c r="E205" s="3"/>
    </row>
    <row r="206" spans="1:5">
      <c r="A206" s="3"/>
      <c r="B206" s="4"/>
      <c r="C206" s="3"/>
      <c r="D206" s="3"/>
      <c r="E206" s="3"/>
    </row>
    <row r="207" spans="1:5">
      <c r="A207" s="3"/>
      <c r="B207" s="4"/>
      <c r="C207" s="3"/>
      <c r="D207" s="3"/>
      <c r="E207" s="3"/>
    </row>
    <row r="208" spans="1:5">
      <c r="A208" s="3"/>
      <c r="B208" s="4"/>
      <c r="C208" s="3"/>
      <c r="D208" s="3"/>
      <c r="E208" s="3"/>
    </row>
    <row r="209" spans="1:5">
      <c r="A209" s="3"/>
      <c r="B209" s="4"/>
      <c r="C209" s="3"/>
      <c r="D209" s="3"/>
      <c r="E209" s="3"/>
    </row>
    <row r="210" spans="1:5">
      <c r="A210" s="3"/>
      <c r="B210" s="4"/>
      <c r="C210" s="3"/>
      <c r="D210" s="3"/>
      <c r="E210" s="3"/>
    </row>
    <row r="211" spans="1:5">
      <c r="A211" s="3"/>
      <c r="B211" s="4"/>
      <c r="C211" s="3"/>
      <c r="D211" s="3"/>
      <c r="E211" s="3"/>
    </row>
    <row r="212" spans="1:5">
      <c r="A212" s="3"/>
      <c r="B212" s="4"/>
      <c r="C212" s="3"/>
      <c r="D212" s="3"/>
      <c r="E212" s="3"/>
    </row>
    <row r="213" spans="1:5">
      <c r="A213" s="3"/>
      <c r="B213" s="4"/>
      <c r="C213" s="3"/>
      <c r="D213" s="3"/>
      <c r="E213" s="3"/>
    </row>
    <row r="214" spans="1:5">
      <c r="A214" s="3"/>
      <c r="B214" s="4"/>
      <c r="C214" s="3"/>
      <c r="D214" s="3"/>
      <c r="E214" s="3"/>
    </row>
    <row r="215" spans="1:5">
      <c r="A215" s="3"/>
      <c r="B215" s="4"/>
      <c r="C215" s="3"/>
      <c r="D215" s="3"/>
      <c r="E215" s="3"/>
    </row>
    <row r="216" spans="1:5">
      <c r="A216" s="3"/>
      <c r="B216" s="4"/>
      <c r="C216" s="3"/>
      <c r="D216" s="3"/>
      <c r="E216" s="3"/>
    </row>
    <row r="217" spans="1:5">
      <c r="A217" s="3"/>
      <c r="B217" s="4"/>
      <c r="C217" s="3"/>
      <c r="D217" s="3"/>
      <c r="E217" s="3"/>
    </row>
    <row r="218" spans="1:5">
      <c r="A218" s="3"/>
      <c r="B218" s="4"/>
      <c r="C218" s="3"/>
      <c r="D218" s="3"/>
      <c r="E218" s="3"/>
    </row>
    <row r="219" spans="1:5">
      <c r="A219" s="3"/>
      <c r="B219" s="4"/>
      <c r="C219" s="3"/>
      <c r="D219" s="3"/>
      <c r="E219" s="3"/>
    </row>
    <row r="220" spans="1:5">
      <c r="A220" s="3"/>
      <c r="B220" s="4"/>
      <c r="C220" s="3"/>
      <c r="D220" s="3"/>
      <c r="E220" s="3"/>
    </row>
    <row r="221" spans="1:5">
      <c r="A221" s="3"/>
      <c r="B221" s="4"/>
      <c r="C221" s="3"/>
      <c r="D221" s="3"/>
      <c r="E221" s="3"/>
    </row>
    <row r="222" spans="1:5">
      <c r="A222" s="3"/>
      <c r="B222" s="4"/>
      <c r="C222" s="3"/>
      <c r="D222" s="3"/>
      <c r="E222" s="3"/>
    </row>
    <row r="223" spans="1:5">
      <c r="A223" s="3"/>
      <c r="B223" s="4"/>
      <c r="C223" s="3"/>
      <c r="D223" s="3"/>
      <c r="E223" s="3"/>
    </row>
    <row r="224" spans="1:5">
      <c r="A224" s="3"/>
      <c r="B224" s="4"/>
      <c r="C224" s="3"/>
      <c r="D224" s="3"/>
      <c r="E224" s="3"/>
    </row>
    <row r="225" spans="1:5">
      <c r="A225" s="3"/>
      <c r="B225" s="4"/>
      <c r="C225" s="3"/>
      <c r="D225" s="3"/>
      <c r="E225" s="3"/>
    </row>
    <row r="226" spans="1:5">
      <c r="A226" s="3"/>
      <c r="B226" s="4"/>
      <c r="C226" s="3"/>
      <c r="D226" s="3"/>
      <c r="E226" s="3"/>
    </row>
    <row r="227" spans="1:5">
      <c r="A227" s="3"/>
      <c r="B227" s="4"/>
      <c r="C227" s="3"/>
      <c r="D227" s="3"/>
      <c r="E227" s="3"/>
    </row>
    <row r="228" spans="1:5">
      <c r="A228" s="3"/>
      <c r="B228" s="4"/>
      <c r="C228" s="3"/>
      <c r="D228" s="3"/>
      <c r="E228" s="3"/>
    </row>
    <row r="229" spans="1:5">
      <c r="A229" s="3"/>
      <c r="B229" s="4"/>
      <c r="C229" s="3"/>
      <c r="D229" s="3"/>
      <c r="E229" s="3"/>
    </row>
    <row r="230" spans="1:5">
      <c r="A230" s="3"/>
      <c r="B230" s="4"/>
      <c r="C230" s="3"/>
      <c r="D230" s="3"/>
      <c r="E230" s="3"/>
    </row>
    <row r="231" spans="1:5">
      <c r="A231" s="3"/>
      <c r="B231" s="4"/>
      <c r="C231" s="3"/>
      <c r="D231" s="3"/>
      <c r="E231" s="3"/>
    </row>
    <row r="232" spans="1:5">
      <c r="A232" s="3"/>
      <c r="B232" s="4"/>
      <c r="C232" s="3"/>
      <c r="D232" s="3"/>
      <c r="E232" s="3"/>
    </row>
    <row r="233" spans="1:5">
      <c r="A233" s="3"/>
      <c r="B233" s="4"/>
      <c r="C233" s="3"/>
      <c r="D233" s="3"/>
      <c r="E233" s="3"/>
    </row>
    <row r="234" spans="1:5">
      <c r="A234" s="3"/>
      <c r="B234" s="4"/>
      <c r="C234" s="3"/>
      <c r="D234" s="3"/>
      <c r="E234" s="3"/>
    </row>
    <row r="235" spans="1:5">
      <c r="A235" s="3"/>
      <c r="B235" s="4"/>
      <c r="C235" s="3"/>
      <c r="D235" s="3"/>
      <c r="E235" s="3"/>
    </row>
    <row r="236" spans="1:5">
      <c r="A236" s="3"/>
      <c r="B236" s="4"/>
      <c r="C236" s="3"/>
      <c r="D236" s="3"/>
      <c r="E236" s="3"/>
    </row>
    <row r="237" spans="1:5">
      <c r="A237" s="3"/>
      <c r="B237" s="4"/>
      <c r="C237" s="3"/>
      <c r="D237" s="3"/>
      <c r="E237" s="3"/>
    </row>
    <row r="238" spans="1:5">
      <c r="A238" s="3"/>
      <c r="B238" s="4"/>
      <c r="C238" s="3"/>
      <c r="D238" s="3"/>
      <c r="E238" s="3"/>
    </row>
    <row r="239" spans="1:5">
      <c r="A239" s="3"/>
      <c r="B239" s="4"/>
      <c r="C239" s="3"/>
      <c r="D239" s="3"/>
      <c r="E239" s="3"/>
    </row>
    <row r="240" spans="1:5">
      <c r="A240" s="3"/>
      <c r="B240" s="4"/>
      <c r="C240" s="3"/>
      <c r="D240" s="3"/>
      <c r="E240" s="3"/>
    </row>
    <row r="241" spans="1:5">
      <c r="A241" s="3"/>
      <c r="B241" s="4"/>
      <c r="C241" s="3"/>
      <c r="D241" s="3"/>
      <c r="E241" s="3"/>
    </row>
    <row r="242" spans="1:5">
      <c r="A242" s="3"/>
      <c r="B242" s="4"/>
      <c r="C242" s="3"/>
      <c r="D242" s="3"/>
      <c r="E242" s="3"/>
    </row>
    <row r="243" spans="1:5">
      <c r="A243" s="3"/>
      <c r="B243" s="4"/>
      <c r="C243" s="3"/>
      <c r="D243" s="3"/>
      <c r="E243" s="3"/>
    </row>
    <row r="244" spans="1:5">
      <c r="A244" s="3"/>
      <c r="B244" s="4"/>
      <c r="C244" s="3"/>
      <c r="D244" s="3"/>
      <c r="E244" s="3"/>
    </row>
    <row r="245" spans="1:5">
      <c r="A245" s="3"/>
      <c r="B245" s="4"/>
      <c r="C245" s="3"/>
      <c r="D245" s="3"/>
      <c r="E245" s="3"/>
    </row>
    <row r="246" spans="1:5">
      <c r="A246" s="3"/>
      <c r="B246" s="4"/>
      <c r="C246" s="3"/>
      <c r="D246" s="3"/>
      <c r="E246" s="3"/>
    </row>
    <row r="247" spans="1:5">
      <c r="A247" s="3"/>
      <c r="B247" s="4"/>
      <c r="C247" s="3"/>
      <c r="D247" s="3"/>
      <c r="E247" s="3"/>
    </row>
    <row r="248" spans="1:5">
      <c r="A248" s="3"/>
      <c r="B248" s="4"/>
      <c r="C248" s="3"/>
      <c r="D248" s="3"/>
      <c r="E248" s="3"/>
    </row>
    <row r="249" spans="1:5">
      <c r="A249" s="3"/>
      <c r="B249" s="4"/>
      <c r="C249" s="3"/>
      <c r="D249" s="3"/>
      <c r="E249" s="3"/>
    </row>
    <row r="250" spans="1:5">
      <c r="A250" s="3"/>
      <c r="B250" s="4"/>
      <c r="C250" s="3"/>
      <c r="D250" s="3"/>
      <c r="E250" s="3"/>
    </row>
    <row r="251" spans="1:5">
      <c r="A251" s="3"/>
      <c r="B251" s="4"/>
      <c r="C251" s="3"/>
      <c r="D251" s="3"/>
      <c r="E251" s="3"/>
    </row>
    <row r="252" spans="1:5">
      <c r="A252" s="3"/>
      <c r="B252" s="4"/>
      <c r="C252" s="3"/>
      <c r="D252" s="3"/>
      <c r="E252" s="3"/>
    </row>
    <row r="253" spans="1:5">
      <c r="A253" s="3"/>
      <c r="B253" s="4"/>
      <c r="C253" s="3"/>
      <c r="D253" s="3"/>
      <c r="E253" s="3"/>
    </row>
    <row r="254" spans="1:5">
      <c r="A254" s="3"/>
      <c r="B254" s="4"/>
      <c r="C254" s="3"/>
      <c r="D254" s="3"/>
      <c r="E254" s="3"/>
    </row>
    <row r="255" spans="1:5">
      <c r="A255" s="3"/>
      <c r="B255" s="4"/>
      <c r="C255" s="3"/>
      <c r="D255" s="3"/>
      <c r="E255" s="3"/>
    </row>
    <row r="256" spans="1:5">
      <c r="A256" s="3"/>
      <c r="B256" s="4"/>
      <c r="C256" s="3"/>
      <c r="D256" s="3"/>
      <c r="E256" s="3"/>
    </row>
    <row r="257" spans="1:5">
      <c r="A257" s="3"/>
      <c r="B257" s="4"/>
      <c r="C257" s="3"/>
      <c r="D257" s="3"/>
      <c r="E257" s="3"/>
    </row>
    <row r="258" spans="1:5">
      <c r="A258" s="3"/>
      <c r="B258" s="4"/>
      <c r="C258" s="3"/>
      <c r="D258" s="3"/>
      <c r="E258" s="3"/>
    </row>
    <row r="259" spans="1:5">
      <c r="A259" s="3"/>
      <c r="B259" s="4"/>
      <c r="C259" s="3"/>
      <c r="D259" s="3"/>
      <c r="E259" s="3"/>
    </row>
    <row r="260" spans="1:5">
      <c r="A260" s="3"/>
      <c r="B260" s="4"/>
      <c r="C260" s="3"/>
      <c r="D260" s="3"/>
      <c r="E260" s="3"/>
    </row>
    <row r="261" spans="1:5">
      <c r="A261" s="3"/>
      <c r="B261" s="4"/>
      <c r="C261" s="3"/>
      <c r="D261" s="3"/>
      <c r="E261" s="3"/>
    </row>
    <row r="262" spans="1:5">
      <c r="A262" s="3"/>
      <c r="B262" s="4"/>
      <c r="C262" s="3"/>
      <c r="D262" s="3"/>
      <c r="E262" s="3"/>
    </row>
    <row r="263" spans="1:5">
      <c r="A263" s="3"/>
      <c r="B263" s="4"/>
      <c r="C263" s="3"/>
      <c r="D263" s="3"/>
      <c r="E263" s="3"/>
    </row>
    <row r="264" spans="1:5">
      <c r="A264" s="3"/>
      <c r="B264" s="4"/>
      <c r="C264" s="3"/>
      <c r="D264" s="3"/>
      <c r="E264" s="3"/>
    </row>
    <row r="265" spans="1:5">
      <c r="A265" s="3"/>
      <c r="B265" s="4"/>
      <c r="C265" s="3"/>
      <c r="D265" s="3"/>
      <c r="E265" s="3"/>
    </row>
    <row r="266" spans="1:5">
      <c r="A266" s="3"/>
      <c r="B266" s="4"/>
      <c r="C266" s="3"/>
      <c r="D266" s="3"/>
      <c r="E266" s="3"/>
    </row>
    <row r="267" spans="1:5">
      <c r="A267" s="3"/>
      <c r="B267" s="4"/>
      <c r="C267" s="3"/>
      <c r="D267" s="3"/>
      <c r="E267" s="3"/>
    </row>
    <row r="268" spans="1:5">
      <c r="A268" s="3"/>
      <c r="B268" s="4"/>
      <c r="C268" s="3"/>
      <c r="D268" s="3"/>
      <c r="E268" s="3"/>
    </row>
    <row r="269" spans="1:5">
      <c r="A269" s="3"/>
      <c r="B269" s="4"/>
      <c r="C269" s="3"/>
      <c r="D269" s="3"/>
      <c r="E269" s="3"/>
    </row>
    <row r="270" spans="1:5">
      <c r="A270" s="3"/>
      <c r="B270" s="4"/>
      <c r="C270" s="3"/>
      <c r="D270" s="3"/>
      <c r="E270" s="3"/>
    </row>
    <row r="271" spans="1:5">
      <c r="A271" s="3"/>
      <c r="B271" s="4"/>
      <c r="C271" s="3"/>
      <c r="D271" s="3"/>
      <c r="E271" s="3"/>
    </row>
    <row r="272" spans="1:5">
      <c r="A272" s="3"/>
      <c r="B272" s="4"/>
      <c r="C272" s="3"/>
      <c r="D272" s="3"/>
      <c r="E272" s="3"/>
    </row>
    <row r="273" spans="1:5">
      <c r="A273" s="3"/>
      <c r="B273" s="4"/>
      <c r="C273" s="3"/>
      <c r="D273" s="3"/>
      <c r="E273" s="3"/>
    </row>
    <row r="274" spans="1:5">
      <c r="A274" s="3"/>
      <c r="B274" s="4"/>
      <c r="C274" s="3"/>
      <c r="D274" s="3"/>
      <c r="E274" s="3"/>
    </row>
    <row r="275" spans="1:5">
      <c r="A275" s="3"/>
      <c r="B275" s="4"/>
      <c r="C275" s="3"/>
      <c r="D275" s="3"/>
      <c r="E275" s="3"/>
    </row>
    <row r="276" spans="1:5">
      <c r="A276" s="3"/>
      <c r="B276" s="4"/>
      <c r="C276" s="3"/>
      <c r="D276" s="3"/>
      <c r="E276" s="3"/>
    </row>
    <row r="277" spans="1:5">
      <c r="A277" s="3"/>
      <c r="B277" s="4"/>
      <c r="C277" s="3"/>
      <c r="D277" s="3"/>
      <c r="E277" s="3"/>
    </row>
    <row r="278" spans="1:5">
      <c r="A278" s="3"/>
      <c r="B278" s="4"/>
      <c r="C278" s="3"/>
      <c r="D278" s="3"/>
      <c r="E278" s="3"/>
    </row>
    <row r="279" spans="1:5">
      <c r="A279" s="3"/>
      <c r="B279" s="4"/>
      <c r="C279" s="3"/>
      <c r="D279" s="3"/>
      <c r="E279" s="3"/>
    </row>
    <row r="280" spans="1:5">
      <c r="A280" s="3"/>
      <c r="B280" s="4"/>
      <c r="C280" s="3"/>
      <c r="D280" s="3"/>
      <c r="E280" s="3"/>
    </row>
    <row r="281" spans="1:5">
      <c r="A281" s="3"/>
      <c r="B281" s="4"/>
      <c r="C281" s="3"/>
      <c r="D281" s="3"/>
      <c r="E281" s="3"/>
    </row>
    <row r="282" spans="1:5">
      <c r="A282" s="3"/>
      <c r="B282" s="4"/>
      <c r="C282" s="3"/>
      <c r="D282" s="3"/>
      <c r="E282" s="3"/>
    </row>
    <row r="283" spans="1:5">
      <c r="A283" s="3"/>
      <c r="B283" s="4"/>
      <c r="C283" s="3"/>
      <c r="D283" s="3"/>
      <c r="E283" s="3"/>
    </row>
    <row r="284" spans="1:5">
      <c r="A284" s="3"/>
      <c r="B284" s="4"/>
      <c r="C284" s="3"/>
      <c r="D284" s="3"/>
      <c r="E284" s="3"/>
    </row>
    <row r="285" spans="1:5">
      <c r="A285" s="3"/>
      <c r="B285" s="4"/>
      <c r="C285" s="3"/>
      <c r="D285" s="3"/>
      <c r="E285" s="3"/>
    </row>
    <row r="286" spans="1:5">
      <c r="A286" s="3"/>
      <c r="B286" s="4"/>
      <c r="C286" s="3"/>
      <c r="D286" s="3"/>
      <c r="E286" s="3"/>
    </row>
    <row r="287" spans="1:5">
      <c r="A287" s="3"/>
      <c r="B287" s="4"/>
      <c r="C287" s="3"/>
      <c r="D287" s="3"/>
      <c r="E287" s="3"/>
    </row>
    <row r="288" spans="1:5">
      <c r="A288" s="3"/>
      <c r="B288" s="4"/>
      <c r="C288" s="3"/>
      <c r="D288" s="3"/>
      <c r="E288" s="3"/>
    </row>
    <row r="289" spans="1:5">
      <c r="A289" s="3"/>
      <c r="B289" s="4"/>
      <c r="C289" s="3"/>
      <c r="D289" s="3"/>
      <c r="E289" s="3"/>
    </row>
    <row r="290" spans="1:5">
      <c r="A290" s="3"/>
      <c r="B290" s="4"/>
      <c r="C290" s="3"/>
      <c r="D290" s="3"/>
      <c r="E290" s="3"/>
    </row>
    <row r="291" spans="1:5">
      <c r="A291" s="3"/>
      <c r="B291" s="4"/>
      <c r="C291" s="3"/>
      <c r="D291" s="3"/>
      <c r="E291" s="3"/>
    </row>
    <row r="292" spans="1:5">
      <c r="A292" s="3"/>
      <c r="B292" s="4"/>
      <c r="C292" s="3"/>
      <c r="D292" s="3"/>
      <c r="E292" s="3"/>
    </row>
    <row r="293" spans="1:5">
      <c r="A293" s="3"/>
      <c r="B293" s="4"/>
      <c r="C293" s="3"/>
      <c r="D293" s="3"/>
      <c r="E293" s="3"/>
    </row>
    <row r="294" spans="1:5">
      <c r="A294" s="3"/>
      <c r="B294" s="4"/>
      <c r="C294" s="3"/>
      <c r="D294" s="3"/>
      <c r="E294" s="3"/>
    </row>
    <row r="295" spans="1:5">
      <c r="A295" s="3"/>
      <c r="B295" s="4"/>
      <c r="C295" s="3"/>
      <c r="D295" s="3"/>
      <c r="E295" s="3"/>
    </row>
    <row r="296" spans="1:5">
      <c r="A296" s="3"/>
      <c r="B296" s="4"/>
      <c r="C296" s="3"/>
      <c r="D296" s="3"/>
      <c r="E296" s="3"/>
    </row>
    <row r="297" spans="1:5">
      <c r="A297" s="3"/>
      <c r="B297" s="4"/>
      <c r="C297" s="3"/>
      <c r="D297" s="3"/>
      <c r="E297" s="3"/>
    </row>
    <row r="298" spans="1:5">
      <c r="A298" s="3"/>
      <c r="B298" s="4"/>
      <c r="C298" s="3"/>
      <c r="D298" s="3"/>
      <c r="E298" s="3"/>
    </row>
    <row r="299" spans="1:5">
      <c r="A299" s="3"/>
      <c r="B299" s="4"/>
      <c r="C299" s="3"/>
      <c r="D299" s="3"/>
      <c r="E299" s="3"/>
    </row>
    <row r="300" spans="1:5">
      <c r="A300" s="3"/>
      <c r="B300" s="4"/>
      <c r="C300" s="3"/>
      <c r="D300" s="3"/>
      <c r="E300" s="3"/>
    </row>
    <row r="301" spans="1:5">
      <c r="A301" s="3"/>
      <c r="B301" s="4"/>
      <c r="C301" s="3"/>
      <c r="D301" s="3"/>
      <c r="E301" s="3"/>
    </row>
    <row r="302" spans="1:5">
      <c r="A302" s="3"/>
      <c r="B302" s="4"/>
      <c r="C302" s="3"/>
      <c r="D302" s="3"/>
      <c r="E302" s="3"/>
    </row>
    <row r="303" spans="1:5">
      <c r="A303" s="3"/>
      <c r="B303" s="4"/>
      <c r="C303" s="3"/>
      <c r="D303" s="3"/>
      <c r="E303" s="3"/>
    </row>
    <row r="304" spans="1:5">
      <c r="A304" s="3"/>
      <c r="B304" s="4"/>
      <c r="C304" s="3"/>
      <c r="D304" s="3"/>
      <c r="E304" s="3"/>
    </row>
    <row r="305" spans="1:5">
      <c r="A305" s="3"/>
      <c r="B305" s="4"/>
      <c r="C305" s="3"/>
      <c r="D305" s="3"/>
      <c r="E305" s="3"/>
    </row>
    <row r="306" spans="1:5">
      <c r="A306" s="3"/>
      <c r="B306" s="4"/>
      <c r="C306" s="3"/>
      <c r="D306" s="3"/>
      <c r="E306" s="3"/>
    </row>
    <row r="307" spans="1:5">
      <c r="A307" s="3"/>
      <c r="B307" s="4"/>
      <c r="C307" s="3"/>
      <c r="D307" s="3"/>
      <c r="E307" s="3"/>
    </row>
    <row r="308" spans="1:5">
      <c r="A308" s="3"/>
      <c r="B308" s="4"/>
      <c r="C308" s="3"/>
      <c r="D308" s="3"/>
      <c r="E308" s="3"/>
    </row>
    <row r="309" spans="1:5">
      <c r="A309" s="3"/>
      <c r="B309" s="4"/>
      <c r="C309" s="3"/>
      <c r="D309" s="3"/>
      <c r="E309" s="3"/>
    </row>
    <row r="310" spans="1:5">
      <c r="A310" s="3"/>
      <c r="B310" s="4"/>
      <c r="C310" s="3"/>
      <c r="D310" s="3"/>
      <c r="E310" s="3"/>
    </row>
    <row r="311" spans="1:5">
      <c r="A311" s="3"/>
      <c r="B311" s="4"/>
      <c r="C311" s="3"/>
      <c r="D311" s="3"/>
      <c r="E311" s="3"/>
    </row>
    <row r="312" spans="1:5">
      <c r="A312" s="3"/>
      <c r="B312" s="4"/>
      <c r="C312" s="3"/>
      <c r="D312" s="3"/>
      <c r="E312" s="3"/>
    </row>
    <row r="313" spans="1:5">
      <c r="A313" s="3"/>
      <c r="B313" s="4"/>
      <c r="C313" s="3"/>
      <c r="D313" s="3"/>
      <c r="E313" s="3"/>
    </row>
    <row r="314" spans="1:5">
      <c r="A314" s="3"/>
      <c r="B314" s="4"/>
      <c r="C314" s="3"/>
      <c r="D314" s="3"/>
      <c r="E314" s="3"/>
    </row>
    <row r="315" spans="1:5">
      <c r="A315" s="3"/>
      <c r="B315" s="4"/>
      <c r="C315" s="3"/>
      <c r="D315" s="3"/>
      <c r="E315" s="3"/>
    </row>
    <row r="316" spans="1:5">
      <c r="A316" s="3"/>
      <c r="B316" s="4"/>
      <c r="C316" s="3"/>
      <c r="D316" s="3"/>
      <c r="E316" s="3"/>
    </row>
    <row r="317" spans="1:5">
      <c r="A317" s="3"/>
      <c r="B317" s="4"/>
      <c r="C317" s="3"/>
      <c r="D317" s="3"/>
      <c r="E317" s="3"/>
    </row>
    <row r="318" spans="1:5">
      <c r="A318" s="3"/>
      <c r="B318" s="4"/>
      <c r="C318" s="3"/>
      <c r="D318" s="3"/>
      <c r="E318" s="3"/>
    </row>
    <row r="319" spans="1:5">
      <c r="A319" s="3"/>
      <c r="B319" s="4"/>
      <c r="C319" s="3"/>
      <c r="D319" s="3"/>
      <c r="E319" s="3"/>
    </row>
    <row r="320" spans="1:5">
      <c r="A320" s="3"/>
      <c r="B320" s="4"/>
      <c r="C320" s="3"/>
      <c r="D320" s="3"/>
      <c r="E320" s="3"/>
    </row>
    <row r="321" spans="1:5">
      <c r="A321" s="3"/>
      <c r="B321" s="4"/>
      <c r="C321" s="3"/>
      <c r="D321" s="3"/>
      <c r="E321" s="3"/>
    </row>
    <row r="322" spans="1:5">
      <c r="A322" s="3"/>
      <c r="B322" s="4"/>
      <c r="C322" s="3"/>
      <c r="D322" s="3"/>
      <c r="E322" s="3"/>
    </row>
    <row r="323" spans="1:5">
      <c r="A323" s="3"/>
      <c r="B323" s="4"/>
      <c r="C323" s="3"/>
      <c r="D323" s="3"/>
      <c r="E323" s="3"/>
    </row>
    <row r="324" spans="1:5">
      <c r="A324" s="3"/>
      <c r="B324" s="4"/>
      <c r="C324" s="3"/>
      <c r="D324" s="3"/>
      <c r="E324" s="3"/>
    </row>
    <row r="325" spans="1:5">
      <c r="A325" s="3"/>
      <c r="B325" s="4"/>
      <c r="C325" s="3"/>
      <c r="D325" s="3"/>
      <c r="E325" s="3"/>
    </row>
    <row r="326" spans="1:5">
      <c r="A326" s="3"/>
      <c r="B326" s="4"/>
      <c r="C326" s="3"/>
      <c r="D326" s="3"/>
      <c r="E326" s="3"/>
    </row>
    <row r="327" spans="1:5">
      <c r="A327" s="3"/>
      <c r="B327" s="4"/>
      <c r="C327" s="3"/>
      <c r="D327" s="3"/>
      <c r="E327" s="3"/>
    </row>
    <row r="328" spans="1:5">
      <c r="A328" s="3"/>
      <c r="B328" s="4"/>
      <c r="C328" s="3"/>
      <c r="D328" s="3"/>
      <c r="E328" s="3"/>
    </row>
    <row r="329" spans="1:5">
      <c r="A329" s="3"/>
      <c r="B329" s="4"/>
      <c r="C329" s="3"/>
      <c r="D329" s="3"/>
      <c r="E329" s="3"/>
    </row>
    <row r="330" spans="1:5">
      <c r="A330" s="3"/>
      <c r="B330" s="4"/>
      <c r="C330" s="3"/>
      <c r="D330" s="3"/>
      <c r="E330" s="3"/>
    </row>
    <row r="331" spans="1:5">
      <c r="A331" s="3"/>
      <c r="B331" s="4"/>
      <c r="C331" s="3"/>
      <c r="D331" s="3"/>
      <c r="E331" s="3"/>
    </row>
    <row r="332" spans="1:5">
      <c r="A332" s="3"/>
      <c r="B332" s="4"/>
      <c r="C332" s="3"/>
      <c r="D332" s="3"/>
      <c r="E332" s="3"/>
    </row>
    <row r="333" spans="1:5">
      <c r="A333" s="3"/>
      <c r="B333" s="4"/>
      <c r="C333" s="3"/>
      <c r="D333" s="3"/>
      <c r="E333" s="3"/>
    </row>
    <row r="334" spans="1:5">
      <c r="A334" s="3"/>
      <c r="B334" s="4"/>
      <c r="C334" s="3"/>
      <c r="D334" s="3"/>
      <c r="E334" s="3"/>
    </row>
    <row r="335" spans="1:5">
      <c r="A335" s="3"/>
      <c r="B335" s="4"/>
      <c r="C335" s="3"/>
      <c r="D335" s="3"/>
      <c r="E335" s="3"/>
    </row>
    <row r="336" spans="1:5">
      <c r="A336" s="3"/>
      <c r="B336" s="4"/>
      <c r="C336" s="3"/>
      <c r="D336" s="3"/>
      <c r="E336" s="3"/>
    </row>
    <row r="337" spans="1:5">
      <c r="A337" s="3"/>
      <c r="B337" s="4"/>
      <c r="C337" s="3"/>
      <c r="D337" s="3"/>
      <c r="E337" s="3"/>
    </row>
    <row r="338" spans="1:5">
      <c r="A338" s="3"/>
      <c r="B338" s="4"/>
      <c r="C338" s="3"/>
      <c r="D338" s="3"/>
      <c r="E338" s="3"/>
    </row>
    <row r="339" spans="1:5">
      <c r="A339" s="3"/>
      <c r="B339" s="4"/>
      <c r="C339" s="3"/>
      <c r="D339" s="3"/>
      <c r="E339" s="3"/>
    </row>
    <row r="340" spans="1:5">
      <c r="A340" s="3"/>
      <c r="B340" s="4"/>
      <c r="C340" s="3"/>
      <c r="D340" s="3"/>
      <c r="E340" s="3"/>
    </row>
    <row r="341" spans="1:5">
      <c r="A341" s="3"/>
      <c r="B341" s="4"/>
      <c r="C341" s="3"/>
      <c r="D341" s="3"/>
      <c r="E341" s="3"/>
    </row>
    <row r="342" spans="1:5">
      <c r="A342" s="3"/>
      <c r="B342" s="4"/>
      <c r="C342" s="3"/>
      <c r="D342" s="3"/>
      <c r="E342" s="3"/>
    </row>
    <row r="343" spans="1:5">
      <c r="A343" s="3"/>
      <c r="B343" s="4"/>
      <c r="C343" s="3"/>
      <c r="D343" s="3"/>
      <c r="E343" s="3"/>
    </row>
    <row r="344" spans="1:5">
      <c r="A344" s="3"/>
      <c r="B344" s="4"/>
      <c r="C344" s="3"/>
      <c r="D344" s="3"/>
      <c r="E344" s="3"/>
    </row>
    <row r="345" spans="1:5">
      <c r="A345" s="3"/>
      <c r="B345" s="4"/>
      <c r="C345" s="3"/>
      <c r="D345" s="3"/>
      <c r="E345" s="3"/>
    </row>
    <row r="346" spans="1:5">
      <c r="A346" s="3"/>
      <c r="B346" s="4"/>
      <c r="C346" s="3"/>
      <c r="D346" s="3"/>
      <c r="E346" s="3"/>
    </row>
    <row r="347" spans="1:5">
      <c r="A347" s="3"/>
      <c r="B347" s="4"/>
      <c r="C347" s="3"/>
      <c r="D347" s="3"/>
      <c r="E347" s="3"/>
    </row>
    <row r="348" spans="1:5">
      <c r="A348" s="3"/>
      <c r="B348" s="4"/>
      <c r="C348" s="3"/>
      <c r="D348" s="3"/>
      <c r="E348" s="3"/>
    </row>
    <row r="349" spans="1:5">
      <c r="A349" s="3"/>
      <c r="B349" s="4"/>
      <c r="C349" s="3"/>
      <c r="D349" s="3"/>
      <c r="E349" s="3"/>
    </row>
    <row r="350" spans="1:5">
      <c r="A350" s="3"/>
      <c r="B350" s="4"/>
      <c r="C350" s="3"/>
      <c r="D350" s="3"/>
      <c r="E350" s="3"/>
    </row>
    <row r="351" spans="1:5">
      <c r="A351" s="3"/>
      <c r="B351" s="4"/>
      <c r="C351" s="3"/>
      <c r="D351" s="3"/>
      <c r="E351" s="3"/>
    </row>
    <row r="352" spans="1:5">
      <c r="A352" s="3"/>
      <c r="B352" s="4"/>
      <c r="C352" s="3"/>
      <c r="D352" s="3"/>
      <c r="E352" s="3"/>
    </row>
    <row r="353" spans="1:5">
      <c r="A353" s="3"/>
      <c r="B353" s="4"/>
      <c r="C353" s="3"/>
      <c r="D353" s="3"/>
      <c r="E353" s="3"/>
    </row>
    <row r="354" spans="1:5">
      <c r="A354" s="3"/>
      <c r="B354" s="4"/>
      <c r="C354" s="3"/>
      <c r="D354" s="3"/>
      <c r="E354" s="3"/>
    </row>
    <row r="355" spans="1:5">
      <c r="A355" s="3"/>
      <c r="B355" s="4"/>
      <c r="C355" s="3"/>
      <c r="D355" s="3"/>
      <c r="E355" s="3"/>
    </row>
    <row r="356" spans="1:5">
      <c r="A356" s="3"/>
      <c r="B356" s="4"/>
      <c r="C356" s="3"/>
      <c r="D356" s="3"/>
      <c r="E356" s="3"/>
    </row>
    <row r="357" spans="1:5">
      <c r="A357" s="3"/>
      <c r="B357" s="4"/>
      <c r="C357" s="3"/>
      <c r="D357" s="3"/>
      <c r="E357" s="3"/>
    </row>
    <row r="358" spans="1:5">
      <c r="A358" s="3"/>
      <c r="B358" s="4"/>
      <c r="C358" s="3"/>
      <c r="D358" s="3"/>
      <c r="E358" s="3"/>
    </row>
    <row r="359" spans="1:5">
      <c r="A359" s="3"/>
      <c r="B359" s="4"/>
      <c r="C359" s="3"/>
      <c r="D359" s="3"/>
      <c r="E359" s="3"/>
    </row>
    <row r="360" spans="1:5">
      <c r="A360" s="3"/>
      <c r="B360" s="4"/>
      <c r="C360" s="3"/>
      <c r="D360" s="3"/>
      <c r="E360" s="3"/>
    </row>
    <row r="361" spans="1:5">
      <c r="A361" s="3"/>
      <c r="B361" s="4"/>
      <c r="C361" s="3"/>
      <c r="D361" s="3"/>
      <c r="E361" s="3"/>
    </row>
    <row r="362" spans="1:5">
      <c r="A362" s="3"/>
      <c r="B362" s="4"/>
      <c r="C362" s="3"/>
      <c r="D362" s="3"/>
      <c r="E362" s="3"/>
    </row>
    <row r="363" spans="1:5">
      <c r="A363" s="3"/>
      <c r="B363" s="4"/>
      <c r="C363" s="3"/>
      <c r="D363" s="3"/>
      <c r="E363" s="3"/>
    </row>
    <row r="364" spans="1:5">
      <c r="A364" s="3"/>
      <c r="B364" s="4"/>
      <c r="C364" s="3"/>
      <c r="D364" s="3"/>
      <c r="E364" s="3"/>
    </row>
    <row r="365" spans="1:5">
      <c r="A365" s="3"/>
      <c r="B365" s="4"/>
      <c r="C365" s="3"/>
      <c r="D365" s="3"/>
      <c r="E365" s="3"/>
    </row>
    <row r="366" spans="1:5">
      <c r="A366" s="3"/>
      <c r="B366" s="4"/>
      <c r="C366" s="3"/>
      <c r="D366" s="3"/>
      <c r="E366" s="3"/>
    </row>
    <row r="367" spans="1:5">
      <c r="A367" s="3"/>
      <c r="B367" s="4"/>
      <c r="C367" s="3"/>
      <c r="D367" s="3"/>
      <c r="E367" s="3"/>
    </row>
    <row r="368" spans="1:5">
      <c r="A368" s="3"/>
      <c r="B368" s="4"/>
      <c r="C368" s="3"/>
      <c r="D368" s="3"/>
      <c r="E368" s="3"/>
    </row>
    <row r="369" spans="1:5">
      <c r="A369" s="3"/>
      <c r="B369" s="4"/>
      <c r="C369" s="3"/>
      <c r="D369" s="3"/>
      <c r="E369" s="3"/>
    </row>
    <row r="370" spans="1:5">
      <c r="A370" s="3"/>
      <c r="B370" s="4"/>
      <c r="C370" s="3"/>
      <c r="D370" s="3"/>
      <c r="E370" s="3"/>
    </row>
    <row r="371" spans="1:5">
      <c r="A371" s="3"/>
      <c r="B371" s="4"/>
      <c r="C371" s="3"/>
      <c r="D371" s="3"/>
      <c r="E371" s="3"/>
    </row>
    <row r="372" spans="1:5">
      <c r="A372" s="3"/>
      <c r="B372" s="4"/>
      <c r="C372" s="3"/>
      <c r="D372" s="3"/>
      <c r="E372" s="3"/>
    </row>
    <row r="373" spans="1:5">
      <c r="A373" s="3"/>
      <c r="B373" s="4"/>
      <c r="C373" s="3"/>
      <c r="D373" s="3"/>
      <c r="E373" s="3"/>
    </row>
    <row r="374" spans="1:5">
      <c r="A374" s="3"/>
      <c r="B374" s="4"/>
      <c r="C374" s="3"/>
      <c r="D374" s="3"/>
      <c r="E374" s="3"/>
    </row>
    <row r="375" spans="1:5">
      <c r="A375" s="3"/>
      <c r="B375" s="4"/>
      <c r="C375" s="3"/>
      <c r="D375" s="3"/>
      <c r="E375" s="3"/>
    </row>
    <row r="376" spans="1:5">
      <c r="A376" s="3"/>
      <c r="B376" s="4"/>
      <c r="C376" s="3"/>
      <c r="D376" s="3"/>
      <c r="E376" s="3"/>
    </row>
    <row r="377" spans="1:5">
      <c r="A377" s="3"/>
      <c r="B377" s="4"/>
      <c r="C377" s="3"/>
      <c r="D377" s="3"/>
      <c r="E377" s="3"/>
    </row>
    <row r="378" spans="1:5">
      <c r="A378" s="3"/>
      <c r="B378" s="4"/>
      <c r="C378" s="3"/>
      <c r="D378" s="3"/>
      <c r="E378" s="3"/>
    </row>
    <row r="379" spans="1:5">
      <c r="A379" s="3"/>
      <c r="B379" s="4"/>
      <c r="C379" s="3"/>
      <c r="D379" s="3"/>
      <c r="E379" s="3"/>
    </row>
    <row r="380" spans="1:5">
      <c r="A380" s="3"/>
      <c r="B380" s="4"/>
      <c r="C380" s="3"/>
      <c r="D380" s="3"/>
      <c r="E380" s="3"/>
    </row>
    <row r="381" spans="1:5">
      <c r="A381" s="3"/>
      <c r="B381" s="4"/>
      <c r="C381" s="3"/>
      <c r="D381" s="3"/>
      <c r="E381" s="3"/>
    </row>
    <row r="382" spans="1:5">
      <c r="A382" s="3"/>
      <c r="B382" s="4"/>
      <c r="C382" s="3"/>
      <c r="D382" s="3"/>
      <c r="E382" s="3"/>
    </row>
    <row r="383" spans="1:5">
      <c r="A383" s="3"/>
      <c r="B383" s="4"/>
      <c r="C383" s="3"/>
      <c r="D383" s="3"/>
      <c r="E383" s="3"/>
    </row>
    <row r="384" spans="1:5">
      <c r="A384" s="3"/>
      <c r="B384" s="4"/>
      <c r="C384" s="3"/>
      <c r="D384" s="3"/>
      <c r="E384" s="3"/>
    </row>
    <row r="385" spans="1:5">
      <c r="A385" s="3"/>
      <c r="B385" s="4"/>
      <c r="C385" s="3"/>
      <c r="D385" s="3"/>
      <c r="E385" s="3"/>
    </row>
    <row r="386" spans="1:5">
      <c r="A386" s="3"/>
      <c r="B386" s="4"/>
      <c r="C386" s="3"/>
      <c r="D386" s="3"/>
      <c r="E386" s="3"/>
    </row>
    <row r="387" spans="1:5">
      <c r="A387" s="3"/>
      <c r="B387" s="4"/>
      <c r="C387" s="3"/>
      <c r="D387" s="3"/>
      <c r="E387" s="3"/>
    </row>
    <row r="388" spans="1:5">
      <c r="A388" s="3"/>
      <c r="B388" s="4"/>
      <c r="C388" s="3"/>
      <c r="D388" s="3"/>
      <c r="E388" s="3"/>
    </row>
    <row r="389" spans="1:5">
      <c r="A389" s="3"/>
      <c r="B389" s="4"/>
      <c r="C389" s="3"/>
      <c r="D389" s="3"/>
      <c r="E389" s="3"/>
    </row>
    <row r="390" spans="1:5">
      <c r="A390" s="3"/>
      <c r="B390" s="4"/>
      <c r="C390" s="3"/>
      <c r="D390" s="3"/>
      <c r="E390" s="3"/>
    </row>
    <row r="391" spans="1:5">
      <c r="A391" s="3"/>
      <c r="B391" s="4"/>
      <c r="C391" s="3"/>
      <c r="D391" s="3"/>
      <c r="E391" s="3"/>
    </row>
    <row r="392" spans="1:5">
      <c r="A392" s="3"/>
      <c r="B392" s="4"/>
      <c r="C392" s="3"/>
      <c r="D392" s="3"/>
      <c r="E392" s="3"/>
    </row>
    <row r="393" spans="1:5">
      <c r="A393" s="3"/>
      <c r="B393" s="4"/>
      <c r="C393" s="3"/>
      <c r="D393" s="3"/>
      <c r="E393" s="3"/>
    </row>
    <row r="394" spans="1:5">
      <c r="A394" s="3"/>
      <c r="B394" s="4"/>
      <c r="C394" s="3"/>
      <c r="D394" s="3"/>
      <c r="E394" s="3"/>
    </row>
    <row r="395" spans="1:5">
      <c r="A395" s="3"/>
      <c r="B395" s="4"/>
      <c r="C395" s="3"/>
      <c r="D395" s="3"/>
      <c r="E395" s="3"/>
    </row>
    <row r="396" spans="1:5">
      <c r="A396" s="3"/>
      <c r="B396" s="4"/>
      <c r="C396" s="3"/>
      <c r="D396" s="3"/>
      <c r="E396" s="3"/>
    </row>
    <row r="397" spans="1:5">
      <c r="A397" s="3"/>
      <c r="B397" s="4"/>
      <c r="C397" s="3"/>
      <c r="D397" s="3"/>
      <c r="E397" s="3"/>
    </row>
    <row r="398" spans="1:5">
      <c r="A398" s="3"/>
      <c r="B398" s="4"/>
      <c r="C398" s="3"/>
      <c r="D398" s="3"/>
      <c r="E398" s="3"/>
    </row>
    <row r="399" spans="1:5">
      <c r="A399" s="3"/>
      <c r="B399" s="4"/>
      <c r="C399" s="3"/>
      <c r="D399" s="3"/>
      <c r="E399" s="3"/>
    </row>
    <row r="400" spans="1:5">
      <c r="A400" s="3"/>
      <c r="B400" s="4"/>
      <c r="C400" s="3"/>
      <c r="D400" s="3"/>
      <c r="E400" s="3"/>
    </row>
    <row r="401" spans="1:5">
      <c r="A401" s="3"/>
      <c r="B401" s="4"/>
      <c r="C401" s="3"/>
      <c r="D401" s="3"/>
      <c r="E401" s="3"/>
    </row>
    <row r="402" spans="1:5">
      <c r="A402" s="3"/>
      <c r="B402" s="4"/>
      <c r="C402" s="3"/>
      <c r="D402" s="3"/>
      <c r="E402" s="3"/>
    </row>
    <row r="403" spans="1:5">
      <c r="A403" s="3"/>
      <c r="B403" s="4"/>
      <c r="C403" s="3"/>
      <c r="D403" s="3"/>
      <c r="E403" s="3"/>
    </row>
    <row r="404" spans="1:5">
      <c r="A404" s="3"/>
      <c r="B404" s="4"/>
      <c r="C404" s="3"/>
      <c r="D404" s="3"/>
      <c r="E404" s="3"/>
    </row>
    <row r="405" spans="1:5">
      <c r="A405" s="3"/>
      <c r="B405" s="4"/>
      <c r="C405" s="3"/>
      <c r="D405" s="3"/>
      <c r="E405" s="3"/>
    </row>
    <row r="406" spans="1:5">
      <c r="A406" s="3"/>
      <c r="B406" s="4"/>
      <c r="C406" s="3"/>
      <c r="D406" s="3"/>
      <c r="E406" s="3"/>
    </row>
    <row r="407" spans="1:5">
      <c r="A407" s="3"/>
      <c r="B407" s="4"/>
      <c r="C407" s="3"/>
      <c r="D407" s="3"/>
      <c r="E407" s="3"/>
    </row>
    <row r="408" spans="1:5">
      <c r="A408" s="3"/>
      <c r="B408" s="4"/>
      <c r="C408" s="3"/>
      <c r="D408" s="3"/>
      <c r="E408" s="3"/>
    </row>
    <row r="409" spans="1:5">
      <c r="A409" s="3"/>
      <c r="B409" s="4"/>
      <c r="C409" s="3"/>
      <c r="D409" s="3"/>
      <c r="E409" s="3"/>
    </row>
    <row r="410" spans="1:5">
      <c r="A410" s="3"/>
      <c r="B410" s="4"/>
      <c r="C410" s="3"/>
      <c r="D410" s="3"/>
      <c r="E410" s="3"/>
    </row>
    <row r="411" spans="1:5">
      <c r="A411" s="3"/>
      <c r="B411" s="4"/>
      <c r="C411" s="3"/>
      <c r="D411" s="3"/>
      <c r="E411" s="3"/>
    </row>
    <row r="412" spans="1:5">
      <c r="A412" s="3"/>
      <c r="B412" s="4"/>
      <c r="C412" s="3"/>
      <c r="D412" s="3"/>
      <c r="E412" s="3"/>
    </row>
    <row r="413" spans="1:5">
      <c r="A413" s="3"/>
      <c r="B413" s="4"/>
      <c r="C413" s="3"/>
      <c r="D413" s="3"/>
      <c r="E413" s="3"/>
    </row>
    <row r="414" spans="1:5">
      <c r="A414" s="3"/>
      <c r="B414" s="4"/>
      <c r="C414" s="3"/>
      <c r="D414" s="3"/>
      <c r="E414" s="3"/>
    </row>
    <row r="415" spans="1:5">
      <c r="A415" s="3"/>
      <c r="B415" s="4"/>
      <c r="C415" s="3"/>
      <c r="D415" s="3"/>
      <c r="E415" s="3"/>
    </row>
    <row r="416" spans="1:5">
      <c r="A416" s="3"/>
      <c r="B416" s="4"/>
      <c r="C416" s="3"/>
      <c r="D416" s="3"/>
      <c r="E416" s="3"/>
    </row>
    <row r="417" spans="1:5">
      <c r="A417" s="3"/>
      <c r="B417" s="4"/>
      <c r="C417" s="3"/>
      <c r="D417" s="3"/>
      <c r="E417" s="3"/>
    </row>
    <row r="418" spans="1:5">
      <c r="A418" s="3"/>
      <c r="B418" s="4"/>
      <c r="C418" s="3"/>
      <c r="D418" s="3"/>
      <c r="E418" s="3"/>
    </row>
    <row r="419" spans="1:5">
      <c r="A419" s="3"/>
      <c r="B419" s="4"/>
      <c r="C419" s="3"/>
      <c r="D419" s="3"/>
      <c r="E419" s="3"/>
    </row>
    <row r="420" spans="1:5">
      <c r="A420" s="3"/>
      <c r="B420" s="4"/>
      <c r="C420" s="3"/>
      <c r="D420" s="3"/>
      <c r="E420" s="3"/>
    </row>
    <row r="421" spans="1:5">
      <c r="A421" s="3"/>
      <c r="B421" s="4"/>
      <c r="C421" s="3"/>
      <c r="D421" s="3"/>
      <c r="E421" s="3"/>
    </row>
    <row r="422" spans="1:5">
      <c r="A422" s="3"/>
      <c r="B422" s="4"/>
      <c r="C422" s="3"/>
      <c r="D422" s="3"/>
      <c r="E422" s="3"/>
    </row>
    <row r="423" spans="1:5">
      <c r="A423" s="3"/>
      <c r="B423" s="4"/>
      <c r="C423" s="3"/>
      <c r="D423" s="3"/>
      <c r="E423" s="3"/>
    </row>
    <row r="424" spans="1:5">
      <c r="A424" s="3"/>
      <c r="B424" s="4"/>
      <c r="C424" s="3"/>
      <c r="D424" s="3"/>
      <c r="E424" s="3"/>
    </row>
    <row r="425" spans="1:5">
      <c r="A425" s="3"/>
      <c r="B425" s="4"/>
      <c r="C425" s="3"/>
      <c r="D425" s="3"/>
      <c r="E425" s="3"/>
    </row>
    <row r="426" spans="1:5">
      <c r="A426" s="3"/>
      <c r="B426" s="4"/>
      <c r="C426" s="3"/>
      <c r="D426" s="3"/>
      <c r="E426" s="3"/>
    </row>
    <row r="427" spans="1:5">
      <c r="A427" s="3"/>
      <c r="B427" s="4"/>
      <c r="C427" s="3"/>
      <c r="D427" s="3"/>
      <c r="E427" s="3"/>
    </row>
    <row r="428" spans="1:5">
      <c r="A428" s="3"/>
      <c r="B428" s="4"/>
      <c r="C428" s="3"/>
      <c r="D428" s="3"/>
      <c r="E428" s="3"/>
    </row>
    <row r="429" spans="1:5">
      <c r="A429" s="3"/>
      <c r="B429" s="4"/>
      <c r="C429" s="3"/>
      <c r="D429" s="3"/>
      <c r="E429" s="3"/>
    </row>
    <row r="430" spans="1:5">
      <c r="A430" s="3"/>
      <c r="B430" s="4"/>
      <c r="C430" s="3"/>
      <c r="D430" s="3"/>
      <c r="E430" s="3"/>
    </row>
    <row r="431" spans="1:5">
      <c r="A431" s="3"/>
      <c r="B431" s="4"/>
      <c r="C431" s="3"/>
      <c r="D431" s="3"/>
      <c r="E431" s="3"/>
    </row>
    <row r="432" spans="1:5">
      <c r="A432" s="3"/>
      <c r="B432" s="4"/>
      <c r="C432" s="3"/>
      <c r="D432" s="3"/>
      <c r="E432" s="3"/>
    </row>
    <row r="433" spans="1:5">
      <c r="A433" s="3"/>
      <c r="B433" s="4"/>
      <c r="C433" s="3"/>
      <c r="D433" s="3"/>
      <c r="E433" s="3"/>
    </row>
    <row r="434" spans="1:5">
      <c r="A434" s="3"/>
      <c r="B434" s="4"/>
      <c r="C434" s="3"/>
      <c r="D434" s="3"/>
      <c r="E434" s="3"/>
    </row>
    <row r="435" spans="1:5">
      <c r="A435" s="3"/>
      <c r="B435" s="4"/>
      <c r="C435" s="3"/>
      <c r="D435" s="3"/>
      <c r="E435" s="3"/>
    </row>
    <row r="436" spans="1:5">
      <c r="A436" s="3"/>
      <c r="B436" s="4"/>
      <c r="C436" s="3"/>
      <c r="D436" s="3"/>
      <c r="E436" s="3"/>
    </row>
    <row r="437" spans="1:5">
      <c r="A437" s="3"/>
      <c r="B437" s="4"/>
      <c r="C437" s="3"/>
      <c r="D437" s="3"/>
      <c r="E437" s="3"/>
    </row>
    <row r="438" spans="1:5">
      <c r="A438" s="3"/>
      <c r="B438" s="4"/>
      <c r="C438" s="3"/>
      <c r="D438" s="3"/>
      <c r="E438" s="3"/>
    </row>
    <row r="439" spans="1:5">
      <c r="A439" s="3"/>
      <c r="B439" s="4"/>
      <c r="C439" s="3"/>
      <c r="D439" s="3"/>
      <c r="E439" s="3"/>
    </row>
    <row r="440" spans="1:5">
      <c r="A440" s="3"/>
      <c r="B440" s="4"/>
      <c r="C440" s="3"/>
      <c r="D440" s="3"/>
      <c r="E440" s="3"/>
    </row>
    <row r="441" spans="1:5">
      <c r="A441" s="3"/>
      <c r="B441" s="4"/>
      <c r="C441" s="3"/>
      <c r="D441" s="3"/>
      <c r="E441" s="3"/>
    </row>
    <row r="442" spans="1:5">
      <c r="A442" s="3"/>
      <c r="B442" s="4"/>
      <c r="C442" s="3"/>
      <c r="D442" s="3"/>
      <c r="E442" s="3"/>
    </row>
    <row r="443" spans="1:5">
      <c r="A443" s="3"/>
      <c r="B443" s="4"/>
      <c r="C443" s="3"/>
      <c r="D443" s="3"/>
      <c r="E443" s="3"/>
    </row>
    <row r="444" spans="1:5">
      <c r="A444" s="3"/>
      <c r="B444" s="4"/>
      <c r="C444" s="3"/>
      <c r="D444" s="3"/>
      <c r="E444" s="3"/>
    </row>
    <row r="445" spans="1:5">
      <c r="A445" s="3"/>
      <c r="B445" s="4"/>
      <c r="C445" s="3"/>
      <c r="D445" s="3"/>
      <c r="E445" s="3"/>
    </row>
    <row r="446" spans="1:5">
      <c r="A446" s="3"/>
      <c r="B446" s="4"/>
      <c r="C446" s="3"/>
      <c r="D446" s="3"/>
      <c r="E446" s="3"/>
    </row>
    <row r="447" spans="1:5">
      <c r="A447" s="3"/>
      <c r="B447" s="4"/>
      <c r="C447" s="3"/>
      <c r="D447" s="3"/>
      <c r="E447" s="3"/>
    </row>
    <row r="448" spans="1:5">
      <c r="A448" s="3"/>
      <c r="B448" s="4"/>
      <c r="C448" s="3"/>
      <c r="D448" s="3"/>
      <c r="E448" s="3"/>
    </row>
    <row r="449" spans="1:5">
      <c r="A449" s="3"/>
      <c r="B449" s="4"/>
      <c r="C449" s="3"/>
      <c r="D449" s="3"/>
      <c r="E449" s="3"/>
    </row>
    <row r="450" spans="1:5">
      <c r="A450" s="3"/>
      <c r="B450" s="4"/>
      <c r="C450" s="3"/>
      <c r="D450" s="3"/>
      <c r="E450" s="3"/>
    </row>
    <row r="451" spans="1:5">
      <c r="A451" s="3"/>
      <c r="B451" s="4"/>
      <c r="C451" s="3"/>
      <c r="D451" s="3"/>
      <c r="E451" s="3"/>
    </row>
    <row r="452" spans="1:5">
      <c r="A452" s="3"/>
      <c r="B452" s="4"/>
      <c r="C452" s="3"/>
      <c r="D452" s="3"/>
      <c r="E452" s="3"/>
    </row>
    <row r="453" spans="1:5">
      <c r="A453" s="3"/>
      <c r="B453" s="4"/>
      <c r="C453" s="3"/>
      <c r="D453" s="3"/>
      <c r="E453" s="3"/>
    </row>
    <row r="454" spans="1:5">
      <c r="A454" s="3"/>
      <c r="B454" s="4"/>
      <c r="C454" s="3"/>
      <c r="D454" s="3"/>
      <c r="E454" s="3"/>
    </row>
    <row r="455" spans="1:5">
      <c r="A455" s="3"/>
      <c r="B455" s="4"/>
      <c r="C455" s="3"/>
      <c r="D455" s="3"/>
      <c r="E455" s="3"/>
    </row>
    <row r="456" spans="1:5">
      <c r="A456" s="3"/>
      <c r="B456" s="4"/>
      <c r="C456" s="3"/>
      <c r="D456" s="3"/>
      <c r="E456" s="3"/>
    </row>
    <row r="457" spans="1:5">
      <c r="A457" s="3"/>
      <c r="B457" s="4"/>
      <c r="C457" s="3"/>
      <c r="D457" s="3"/>
      <c r="E457" s="3"/>
    </row>
    <row r="458" spans="1:5">
      <c r="A458" s="3"/>
      <c r="B458" s="4"/>
      <c r="C458" s="3"/>
      <c r="D458" s="3"/>
      <c r="E458" s="3"/>
    </row>
    <row r="459" spans="1:5">
      <c r="A459" s="3"/>
      <c r="B459" s="4"/>
      <c r="C459" s="3"/>
      <c r="D459" s="3"/>
      <c r="E459" s="3"/>
    </row>
    <row r="460" spans="1:5">
      <c r="A460" s="3"/>
      <c r="B460" s="4"/>
      <c r="C460" s="3"/>
      <c r="D460" s="3"/>
      <c r="E460" s="3"/>
    </row>
    <row r="461" spans="1:5">
      <c r="A461" s="3"/>
      <c r="B461" s="4"/>
      <c r="C461" s="3"/>
      <c r="D461" s="3"/>
      <c r="E461" s="3"/>
    </row>
    <row r="462" spans="1:5">
      <c r="A462" s="3"/>
      <c r="B462" s="4"/>
      <c r="C462" s="3"/>
      <c r="D462" s="3"/>
      <c r="E462" s="3"/>
    </row>
    <row r="463" spans="1:5">
      <c r="A463" s="3"/>
      <c r="B463" s="4"/>
      <c r="C463" s="3"/>
      <c r="D463" s="3"/>
      <c r="E463" s="3"/>
    </row>
    <row r="464" spans="1:5">
      <c r="A464" s="3"/>
      <c r="B464" s="4"/>
      <c r="C464" s="3"/>
      <c r="D464" s="3"/>
      <c r="E464" s="3"/>
    </row>
    <row r="465" spans="1:5">
      <c r="A465" s="3"/>
      <c r="B465" s="4"/>
      <c r="C465" s="3"/>
      <c r="D465" s="3"/>
      <c r="E465" s="3"/>
    </row>
    <row r="466" spans="1:5">
      <c r="A466" s="3"/>
      <c r="B466" s="4"/>
      <c r="C466" s="3"/>
      <c r="D466" s="3"/>
      <c r="E466" s="3"/>
    </row>
    <row r="467" spans="1:5">
      <c r="A467" s="3"/>
      <c r="B467" s="4"/>
      <c r="C467" s="3"/>
      <c r="D467" s="3"/>
      <c r="E467" s="3"/>
    </row>
    <row r="468" spans="1:5">
      <c r="A468" s="3"/>
      <c r="B468" s="4"/>
      <c r="C468" s="3"/>
      <c r="D468" s="3"/>
      <c r="E468" s="3"/>
    </row>
    <row r="469" spans="1:5">
      <c r="A469" s="3"/>
      <c r="B469" s="4"/>
      <c r="C469" s="3"/>
      <c r="D469" s="3"/>
      <c r="E469" s="3"/>
    </row>
    <row r="470" spans="1:5">
      <c r="A470" s="3"/>
      <c r="B470" s="4"/>
      <c r="C470" s="3"/>
      <c r="D470" s="3"/>
      <c r="E470" s="3"/>
    </row>
    <row r="471" spans="1:5">
      <c r="A471" s="3"/>
      <c r="B471" s="4"/>
      <c r="C471" s="3"/>
      <c r="D471" s="3"/>
      <c r="E471" s="3"/>
    </row>
    <row r="472" spans="1:5">
      <c r="A472" s="3"/>
      <c r="B472" s="4"/>
      <c r="C472" s="3"/>
      <c r="D472" s="3"/>
      <c r="E472" s="3"/>
    </row>
    <row r="473" spans="1:5">
      <c r="A473" s="3"/>
      <c r="B473" s="4"/>
      <c r="C473" s="3"/>
      <c r="D473" s="3"/>
      <c r="E473" s="3"/>
    </row>
    <row r="474" spans="1:5">
      <c r="A474" s="3"/>
      <c r="B474" s="4"/>
      <c r="C474" s="3"/>
      <c r="D474" s="3"/>
      <c r="E474" s="3"/>
    </row>
    <row r="475" spans="1:5">
      <c r="A475" s="3"/>
      <c r="B475" s="4"/>
      <c r="C475" s="3"/>
      <c r="D475" s="3"/>
      <c r="E475" s="3"/>
    </row>
    <row r="476" spans="1:5">
      <c r="A476" s="3"/>
      <c r="B476" s="4"/>
      <c r="C476" s="3"/>
      <c r="D476" s="3"/>
      <c r="E476" s="3"/>
    </row>
    <row r="477" spans="1:5">
      <c r="A477" s="3"/>
      <c r="B477" s="4"/>
      <c r="C477" s="3"/>
      <c r="D477" s="3"/>
      <c r="E477" s="3"/>
    </row>
    <row r="478" spans="1:5">
      <c r="A478" s="3"/>
      <c r="B478" s="4"/>
      <c r="C478" s="3"/>
      <c r="D478" s="3"/>
      <c r="E478" s="3"/>
    </row>
    <row r="479" spans="1:5">
      <c r="A479" s="3"/>
      <c r="B479" s="4"/>
      <c r="C479" s="3"/>
      <c r="D479" s="3"/>
      <c r="E479" s="3"/>
    </row>
    <row r="480" spans="1:5">
      <c r="A480" s="3"/>
      <c r="B480" s="4"/>
      <c r="C480" s="3"/>
      <c r="D480" s="3"/>
      <c r="E480" s="3"/>
    </row>
    <row r="481" spans="1:5">
      <c r="A481" s="3"/>
      <c r="B481" s="4"/>
      <c r="C481" s="3"/>
      <c r="D481" s="3"/>
      <c r="E481" s="3"/>
    </row>
    <row r="482" spans="1:5">
      <c r="A482" s="3"/>
      <c r="B482" s="4"/>
      <c r="C482" s="3"/>
      <c r="D482" s="3"/>
      <c r="E482" s="3"/>
    </row>
    <row r="483" spans="1:5">
      <c r="A483" s="3"/>
      <c r="B483" s="4"/>
      <c r="C483" s="3"/>
      <c r="D483" s="3"/>
      <c r="E483" s="3"/>
    </row>
    <row r="484" spans="1:5">
      <c r="A484" s="3"/>
      <c r="B484" s="4"/>
      <c r="C484" s="3"/>
      <c r="D484" s="3"/>
      <c r="E484" s="3"/>
    </row>
    <row r="485" spans="1:5">
      <c r="A485" s="3"/>
      <c r="B485" s="4"/>
      <c r="C485" s="3"/>
      <c r="D485" s="3"/>
      <c r="E485" s="3"/>
    </row>
    <row r="486" spans="1:5">
      <c r="A486" s="3"/>
      <c r="B486" s="4"/>
      <c r="C486" s="3"/>
      <c r="D486" s="3"/>
      <c r="E486" s="3"/>
    </row>
    <row r="487" spans="1:5">
      <c r="A487" s="3"/>
      <c r="B487" s="4"/>
      <c r="C487" s="3"/>
      <c r="D487" s="3"/>
      <c r="E487" s="3"/>
    </row>
    <row r="488" spans="1:5">
      <c r="A488" s="3"/>
      <c r="B488" s="4"/>
      <c r="C488" s="3"/>
      <c r="D488" s="3"/>
      <c r="E488" s="3"/>
    </row>
    <row r="489" spans="1:5">
      <c r="A489" s="3"/>
      <c r="B489" s="4"/>
      <c r="C489" s="3"/>
      <c r="D489" s="3"/>
      <c r="E489" s="3"/>
    </row>
    <row r="490" spans="1:5">
      <c r="A490" s="3"/>
      <c r="B490" s="4"/>
      <c r="C490" s="3"/>
      <c r="D490" s="3"/>
      <c r="E490" s="3"/>
    </row>
    <row r="491" spans="1:5">
      <c r="A491" s="3"/>
      <c r="B491" s="4"/>
      <c r="C491" s="3"/>
      <c r="D491" s="3"/>
      <c r="E491" s="3"/>
    </row>
    <row r="492" spans="1:5">
      <c r="A492" s="3"/>
      <c r="B492" s="4"/>
      <c r="C492" s="3"/>
      <c r="D492" s="3"/>
      <c r="E492" s="3"/>
    </row>
    <row r="493" spans="1:5">
      <c r="A493" s="3"/>
      <c r="B493" s="4"/>
      <c r="C493" s="3"/>
      <c r="D493" s="3"/>
      <c r="E493" s="3"/>
    </row>
    <row r="494" spans="1:5">
      <c r="A494" s="3"/>
      <c r="B494" s="4"/>
      <c r="C494" s="3"/>
      <c r="D494" s="3"/>
      <c r="E494" s="3"/>
    </row>
    <row r="495" spans="1:5">
      <c r="A495" s="3"/>
      <c r="B495" s="4"/>
      <c r="C495" s="3"/>
      <c r="D495" s="3"/>
      <c r="E495" s="3"/>
    </row>
    <row r="496" spans="1:5">
      <c r="A496" s="3"/>
      <c r="B496" s="4"/>
      <c r="C496" s="3"/>
      <c r="D496" s="3"/>
      <c r="E496" s="3"/>
    </row>
    <row r="497" spans="1:5">
      <c r="A497" s="3"/>
      <c r="B497" s="4"/>
      <c r="C497" s="3"/>
      <c r="D497" s="3"/>
      <c r="E497" s="3"/>
    </row>
    <row r="498" spans="1:5">
      <c r="A498" s="3"/>
      <c r="B498" s="4"/>
      <c r="C498" s="3"/>
      <c r="D498" s="3"/>
      <c r="E498" s="3"/>
    </row>
    <row r="499" spans="1:5">
      <c r="A499" s="3"/>
      <c r="B499" s="4"/>
      <c r="C499" s="3"/>
      <c r="D499" s="3"/>
      <c r="E499" s="3"/>
    </row>
    <row r="500" spans="1:5">
      <c r="A500" s="3"/>
      <c r="B500" s="4"/>
      <c r="C500" s="3"/>
      <c r="D500" s="3"/>
      <c r="E500" s="3"/>
    </row>
    <row r="501" spans="1:5">
      <c r="A501" s="3"/>
      <c r="B501" s="4"/>
      <c r="C501" s="3"/>
      <c r="D501" s="3"/>
      <c r="E501" s="3"/>
    </row>
    <row r="502" spans="1:5">
      <c r="A502" s="3"/>
      <c r="B502" s="4"/>
      <c r="C502" s="3"/>
      <c r="D502" s="3"/>
      <c r="E502" s="3"/>
    </row>
    <row r="503" spans="1:5">
      <c r="A503" s="3"/>
      <c r="B503" s="4"/>
      <c r="C503" s="3"/>
      <c r="D503" s="3"/>
      <c r="E503" s="3"/>
    </row>
    <row r="504" spans="1:5">
      <c r="A504" s="3"/>
      <c r="B504" s="4"/>
      <c r="C504" s="3"/>
      <c r="D504" s="3"/>
      <c r="E504" s="3"/>
    </row>
    <row r="505" spans="1:5">
      <c r="A505" s="3"/>
      <c r="B505" s="4"/>
      <c r="C505" s="3"/>
      <c r="D505" s="3"/>
      <c r="E505" s="3"/>
    </row>
    <row r="506" spans="1:5">
      <c r="A506" s="3"/>
      <c r="B506" s="4"/>
      <c r="C506" s="3"/>
      <c r="D506" s="3"/>
      <c r="E506" s="3"/>
    </row>
    <row r="507" spans="1:5">
      <c r="A507" s="3"/>
      <c r="B507" s="4"/>
      <c r="C507" s="3"/>
      <c r="D507" s="3"/>
      <c r="E507" s="3"/>
    </row>
    <row r="508" spans="1:5">
      <c r="A508" s="3"/>
      <c r="B508" s="4"/>
      <c r="C508" s="3"/>
      <c r="D508" s="3"/>
      <c r="E508" s="3"/>
    </row>
    <row r="509" spans="1:5">
      <c r="A509" s="3"/>
      <c r="B509" s="4"/>
      <c r="C509" s="3"/>
      <c r="D509" s="3"/>
      <c r="E509" s="3"/>
    </row>
    <row r="510" spans="1:5">
      <c r="A510" s="3"/>
      <c r="B510" s="4"/>
      <c r="C510" s="3"/>
      <c r="D510" s="3"/>
      <c r="E510" s="3"/>
    </row>
    <row r="511" spans="1:5">
      <c r="A511" s="3"/>
      <c r="B511" s="4"/>
      <c r="C511" s="3"/>
      <c r="D511" s="3"/>
      <c r="E511" s="3"/>
    </row>
    <row r="512" spans="1:5">
      <c r="A512" s="3"/>
      <c r="B512" s="4"/>
      <c r="C512" s="3"/>
      <c r="D512" s="3"/>
      <c r="E512" s="3"/>
    </row>
    <row r="513" spans="1:5">
      <c r="A513" s="3"/>
      <c r="B513" s="4"/>
      <c r="C513" s="3"/>
      <c r="D513" s="3"/>
      <c r="E513" s="3"/>
    </row>
    <row r="514" spans="1:5">
      <c r="A514" s="3"/>
      <c r="B514" s="4"/>
      <c r="C514" s="3"/>
      <c r="D514" s="3"/>
      <c r="E514" s="3"/>
    </row>
    <row r="515" spans="1:5">
      <c r="A515" s="3"/>
      <c r="B515" s="4"/>
      <c r="C515" s="3"/>
      <c r="D515" s="3"/>
      <c r="E515" s="3"/>
    </row>
    <row r="516" spans="1:5">
      <c r="A516" s="3"/>
      <c r="B516" s="4"/>
      <c r="C516" s="3"/>
      <c r="D516" s="3"/>
      <c r="E516" s="3"/>
    </row>
    <row r="517" spans="1:5">
      <c r="A517" s="3"/>
      <c r="B517" s="4"/>
      <c r="C517" s="3"/>
      <c r="D517" s="3"/>
      <c r="E517" s="3"/>
    </row>
    <row r="518" spans="1:5">
      <c r="A518" s="3"/>
      <c r="B518" s="4"/>
      <c r="C518" s="3"/>
      <c r="D518" s="3"/>
      <c r="E518" s="3"/>
    </row>
    <row r="519" spans="1:5">
      <c r="A519" s="3"/>
      <c r="B519" s="4"/>
      <c r="C519" s="3"/>
      <c r="D519" s="3"/>
      <c r="E519" s="3"/>
    </row>
    <row r="520" spans="1:5">
      <c r="A520" s="3"/>
      <c r="B520" s="4"/>
      <c r="C520" s="3"/>
      <c r="D520" s="3"/>
      <c r="E520" s="3"/>
    </row>
    <row r="521" spans="1:5">
      <c r="A521" s="3"/>
      <c r="B521" s="4"/>
      <c r="C521" s="3"/>
      <c r="D521" s="3"/>
      <c r="E521" s="3"/>
    </row>
    <row r="522" spans="1:5">
      <c r="A522" s="3"/>
      <c r="B522" s="4"/>
      <c r="C522" s="3"/>
      <c r="D522" s="3"/>
      <c r="E522" s="3"/>
    </row>
    <row r="523" spans="1:5">
      <c r="A523" s="3"/>
      <c r="B523" s="4"/>
      <c r="C523" s="3"/>
      <c r="D523" s="3"/>
      <c r="E523" s="3"/>
    </row>
    <row r="524" spans="1:5">
      <c r="A524" s="3"/>
      <c r="B524" s="4"/>
      <c r="C524" s="3"/>
      <c r="D524" s="3"/>
      <c r="E524" s="3"/>
    </row>
    <row r="525" spans="1:5">
      <c r="A525" s="3"/>
      <c r="B525" s="4"/>
      <c r="C525" s="3"/>
      <c r="D525" s="3"/>
      <c r="E525" s="3"/>
    </row>
    <row r="526" spans="1:5">
      <c r="A526" s="3"/>
      <c r="B526" s="4"/>
      <c r="C526" s="3"/>
      <c r="D526" s="3"/>
      <c r="E526" s="3"/>
    </row>
    <row r="527" spans="1:5">
      <c r="A527" s="3"/>
      <c r="B527" s="4"/>
      <c r="C527" s="3"/>
      <c r="D527" s="3"/>
      <c r="E527" s="3"/>
    </row>
    <row r="528" spans="1:5">
      <c r="A528" s="3"/>
      <c r="B528" s="4"/>
      <c r="C528" s="3"/>
      <c r="D528" s="3"/>
      <c r="E528" s="3"/>
    </row>
    <row r="529" spans="1:5">
      <c r="A529" s="3"/>
      <c r="B529" s="4"/>
      <c r="C529" s="3"/>
      <c r="D529" s="3"/>
      <c r="E529" s="3"/>
    </row>
    <row r="530" spans="1:5">
      <c r="A530" s="3"/>
      <c r="B530" s="4"/>
      <c r="C530" s="3"/>
      <c r="D530" s="3"/>
      <c r="E530" s="3"/>
    </row>
    <row r="531" spans="1:5">
      <c r="A531" s="3"/>
      <c r="B531" s="4"/>
      <c r="C531" s="3"/>
      <c r="D531" s="3"/>
      <c r="E531" s="3"/>
    </row>
    <row r="532" spans="1:5">
      <c r="A532" s="3"/>
      <c r="B532" s="4"/>
      <c r="C532" s="3"/>
      <c r="D532" s="3"/>
      <c r="E532" s="3"/>
    </row>
    <row r="533" spans="1:5">
      <c r="A533" s="3"/>
      <c r="B533" s="4"/>
      <c r="C533" s="3"/>
      <c r="D533" s="3"/>
      <c r="E533" s="3"/>
    </row>
    <row r="534" spans="1:5">
      <c r="A534" s="3"/>
      <c r="B534" s="4"/>
      <c r="C534" s="3"/>
      <c r="D534" s="3"/>
      <c r="E534" s="3"/>
    </row>
    <row r="535" spans="1:5">
      <c r="A535" s="3"/>
      <c r="B535" s="4"/>
      <c r="C535" s="3"/>
      <c r="D535" s="3"/>
      <c r="E535" s="3"/>
    </row>
    <row r="536" spans="1:5">
      <c r="A536" s="3"/>
      <c r="B536" s="4"/>
      <c r="C536" s="3"/>
      <c r="D536" s="3"/>
      <c r="E536" s="3"/>
    </row>
    <row r="537" spans="1:5">
      <c r="A537" s="3"/>
      <c r="B537" s="4"/>
      <c r="C537" s="3"/>
      <c r="D537" s="3"/>
      <c r="E537" s="3"/>
    </row>
    <row r="538" spans="1:5">
      <c r="A538" s="3"/>
      <c r="B538" s="4"/>
      <c r="C538" s="3"/>
      <c r="D538" s="3"/>
      <c r="E538" s="3"/>
    </row>
    <row r="539" spans="1:5">
      <c r="A539" s="3"/>
      <c r="B539" s="4"/>
      <c r="C539" s="3"/>
      <c r="D539" s="3"/>
      <c r="E539" s="3"/>
    </row>
    <row r="540" spans="1:5">
      <c r="A540" s="3"/>
      <c r="B540" s="4"/>
      <c r="C540" s="3"/>
      <c r="D540" s="3"/>
      <c r="E540" s="3"/>
    </row>
    <row r="541" spans="1:5">
      <c r="A541" s="3"/>
      <c r="B541" s="4"/>
      <c r="C541" s="3"/>
      <c r="D541" s="3"/>
      <c r="E541" s="3"/>
    </row>
    <row r="542" spans="1:5">
      <c r="A542" s="3"/>
      <c r="B542" s="4"/>
      <c r="C542" s="3"/>
      <c r="D542" s="3"/>
      <c r="E542" s="3"/>
    </row>
    <row r="543" spans="1:5">
      <c r="A543" s="3"/>
      <c r="B543" s="4"/>
      <c r="C543" s="3"/>
      <c r="D543" s="3"/>
      <c r="E543" s="3"/>
    </row>
    <row r="544" spans="1:5">
      <c r="A544" s="3"/>
      <c r="B544" s="4"/>
      <c r="C544" s="3"/>
      <c r="D544" s="3"/>
      <c r="E544" s="3"/>
    </row>
    <row r="545" spans="1:5">
      <c r="A545" s="3"/>
      <c r="B545" s="4"/>
      <c r="C545" s="3"/>
      <c r="D545" s="3"/>
      <c r="E545" s="3"/>
    </row>
    <row r="546" spans="1:5">
      <c r="A546" s="3"/>
      <c r="B546" s="4"/>
      <c r="C546" s="3"/>
      <c r="D546" s="3"/>
      <c r="E546" s="3"/>
    </row>
    <row r="547" spans="1:5">
      <c r="A547" s="3"/>
      <c r="B547" s="4"/>
      <c r="C547" s="3"/>
      <c r="D547" s="3"/>
      <c r="E547" s="3"/>
    </row>
    <row r="548" spans="1:5">
      <c r="A548" s="3"/>
      <c r="B548" s="4"/>
      <c r="C548" s="3"/>
      <c r="D548" s="3"/>
      <c r="E548" s="3"/>
    </row>
    <row r="549" spans="1:5">
      <c r="A549" s="3"/>
      <c r="B549" s="4"/>
      <c r="C549" s="3"/>
      <c r="D549" s="3"/>
      <c r="E549" s="3"/>
    </row>
    <row r="550" spans="1:5">
      <c r="A550" s="3"/>
      <c r="B550" s="4"/>
      <c r="C550" s="3"/>
      <c r="D550" s="3"/>
      <c r="E550" s="3"/>
    </row>
    <row r="551" spans="1:5">
      <c r="A551" s="3"/>
      <c r="B551" s="4"/>
      <c r="C551" s="3"/>
      <c r="D551" s="3"/>
      <c r="E551" s="3"/>
    </row>
    <row r="552" spans="1:5">
      <c r="A552" s="3"/>
      <c r="B552" s="4"/>
      <c r="C552" s="3"/>
      <c r="D552" s="3"/>
      <c r="E552" s="3"/>
    </row>
    <row r="553" spans="1:5">
      <c r="A553" s="3"/>
      <c r="B553" s="4"/>
      <c r="C553" s="3"/>
      <c r="D553" s="3"/>
      <c r="E553" s="3"/>
    </row>
    <row r="554" spans="1:5">
      <c r="A554" s="3"/>
      <c r="B554" s="4"/>
      <c r="C554" s="3"/>
      <c r="D554" s="3"/>
      <c r="E554" s="3"/>
    </row>
    <row r="555" spans="1:5">
      <c r="A555" s="3"/>
      <c r="B555" s="4"/>
      <c r="C555" s="3"/>
      <c r="D555" s="3"/>
      <c r="E555" s="3"/>
    </row>
    <row r="556" spans="1:5">
      <c r="A556" s="3"/>
      <c r="B556" s="4"/>
      <c r="C556" s="3"/>
      <c r="D556" s="3"/>
      <c r="E556" s="3"/>
    </row>
    <row r="557" spans="1:5">
      <c r="A557" s="3"/>
      <c r="B557" s="4"/>
      <c r="C557" s="3"/>
      <c r="D557" s="3"/>
      <c r="E557" s="3"/>
    </row>
    <row r="558" spans="1:5">
      <c r="A558" s="3"/>
      <c r="B558" s="4"/>
      <c r="C558" s="3"/>
      <c r="D558" s="3"/>
      <c r="E558" s="3"/>
    </row>
    <row r="559" spans="1:5">
      <c r="A559" s="3"/>
      <c r="B559" s="4"/>
      <c r="C559" s="3"/>
      <c r="D559" s="3"/>
      <c r="E559" s="3"/>
    </row>
    <row r="560" spans="1:5">
      <c r="A560" s="3"/>
      <c r="B560" s="4"/>
      <c r="C560" s="3"/>
      <c r="D560" s="3"/>
      <c r="E560" s="3"/>
    </row>
    <row r="561" spans="1:5">
      <c r="A561" s="3"/>
      <c r="B561" s="4"/>
      <c r="C561" s="3"/>
      <c r="D561" s="3"/>
      <c r="E561" s="3"/>
    </row>
    <row r="562" spans="1:5">
      <c r="A562" s="3"/>
      <c r="B562" s="4"/>
      <c r="C562" s="3"/>
      <c r="D562" s="3"/>
      <c r="E562" s="3"/>
    </row>
    <row r="563" spans="1:5">
      <c r="A563" s="3"/>
      <c r="B563" s="4"/>
      <c r="C563" s="3"/>
      <c r="D563" s="3"/>
      <c r="E563" s="3"/>
    </row>
    <row r="564" spans="1:5">
      <c r="A564" s="3"/>
      <c r="B564" s="4"/>
      <c r="C564" s="3"/>
      <c r="D564" s="3"/>
      <c r="E564" s="3"/>
    </row>
    <row r="565" spans="1:5">
      <c r="A565" s="3"/>
      <c r="B565" s="4"/>
      <c r="C565" s="3"/>
      <c r="D565" s="3"/>
      <c r="E565" s="3"/>
    </row>
    <row r="566" spans="1:5">
      <c r="A566" s="3"/>
      <c r="B566" s="4"/>
      <c r="C566" s="3"/>
      <c r="D566" s="3"/>
      <c r="E566" s="3"/>
    </row>
    <row r="567" spans="1:5">
      <c r="A567" s="3"/>
      <c r="B567" s="4"/>
      <c r="C567" s="3"/>
      <c r="D567" s="3"/>
      <c r="E567" s="3"/>
    </row>
    <row r="568" spans="1:5">
      <c r="A568" s="3"/>
      <c r="B568" s="4"/>
      <c r="C568" s="3"/>
      <c r="D568" s="3"/>
      <c r="E568" s="3"/>
    </row>
    <row r="569" spans="1:5">
      <c r="A569" s="3"/>
      <c r="B569" s="4"/>
      <c r="C569" s="3"/>
      <c r="D569" s="3"/>
      <c r="E569" s="3"/>
    </row>
    <row r="570" spans="1:5">
      <c r="A570" s="3"/>
      <c r="B570" s="4"/>
      <c r="C570" s="3"/>
      <c r="D570" s="3"/>
      <c r="E570" s="3"/>
    </row>
    <row r="571" spans="1:5">
      <c r="A571" s="3"/>
      <c r="B571" s="4"/>
      <c r="C571" s="3"/>
      <c r="D571" s="3"/>
      <c r="E571" s="3"/>
    </row>
    <row r="572" spans="1:5">
      <c r="A572" s="3"/>
      <c r="B572" s="4"/>
      <c r="C572" s="3"/>
      <c r="D572" s="3"/>
      <c r="E572" s="3"/>
    </row>
    <row r="573" spans="1:5">
      <c r="A573" s="3"/>
      <c r="B573" s="4"/>
      <c r="C573" s="3"/>
      <c r="D573" s="3"/>
      <c r="E573" s="3"/>
    </row>
    <row r="574" spans="1:5">
      <c r="A574" s="3"/>
      <c r="B574" s="4"/>
      <c r="C574" s="3"/>
      <c r="D574" s="3"/>
      <c r="E574" s="3"/>
    </row>
    <row r="575" spans="1:5">
      <c r="A575" s="3"/>
      <c r="B575" s="4"/>
      <c r="C575" s="3"/>
      <c r="D575" s="3"/>
      <c r="E575" s="3"/>
    </row>
    <row r="576" spans="1:5">
      <c r="A576" s="3"/>
      <c r="B576" s="4"/>
      <c r="C576" s="3"/>
      <c r="D576" s="3"/>
      <c r="E576" s="3"/>
    </row>
    <row r="577" spans="1:5">
      <c r="A577" s="3"/>
      <c r="B577" s="4"/>
      <c r="C577" s="3"/>
      <c r="D577" s="3"/>
      <c r="E577" s="3"/>
    </row>
    <row r="578" spans="1:5">
      <c r="A578" s="3"/>
      <c r="B578" s="4"/>
      <c r="C578" s="3"/>
      <c r="D578" s="3"/>
      <c r="E578" s="3"/>
    </row>
    <row r="579" spans="1:5">
      <c r="A579" s="3"/>
      <c r="B579" s="4"/>
      <c r="C579" s="3"/>
      <c r="D579" s="3"/>
      <c r="E579" s="3"/>
    </row>
    <row r="580" spans="1:5">
      <c r="A580" s="3"/>
      <c r="B580" s="4"/>
      <c r="C580" s="3"/>
      <c r="D580" s="3"/>
      <c r="E580" s="3"/>
    </row>
    <row r="581" spans="1:5">
      <c r="A581" s="3"/>
      <c r="B581" s="4"/>
      <c r="C581" s="3"/>
      <c r="D581" s="3"/>
      <c r="E581" s="3"/>
    </row>
    <row r="582" spans="1:5">
      <c r="A582" s="3"/>
      <c r="B582" s="4"/>
      <c r="C582" s="3"/>
      <c r="D582" s="3"/>
      <c r="E582" s="3"/>
    </row>
    <row r="583" spans="1:5">
      <c r="A583" s="3"/>
      <c r="B583" s="4"/>
      <c r="C583" s="3"/>
      <c r="D583" s="3"/>
      <c r="E583" s="3"/>
    </row>
    <row r="584" spans="1:5">
      <c r="A584" s="3"/>
      <c r="B584" s="4"/>
      <c r="C584" s="3"/>
      <c r="D584" s="3"/>
      <c r="E584" s="3"/>
    </row>
    <row r="585" spans="1:5">
      <c r="A585" s="3"/>
      <c r="B585" s="4"/>
      <c r="C585" s="3"/>
      <c r="D585" s="3"/>
      <c r="E585" s="3"/>
    </row>
    <row r="586" spans="1:5">
      <c r="A586" s="3"/>
      <c r="B586" s="4"/>
      <c r="C586" s="3"/>
      <c r="D586" s="3"/>
      <c r="E586" s="3"/>
    </row>
    <row r="587" spans="1:5">
      <c r="A587" s="3"/>
      <c r="B587" s="4"/>
      <c r="C587" s="3"/>
      <c r="D587" s="3"/>
      <c r="E587" s="3"/>
    </row>
    <row r="588" spans="1:5">
      <c r="A588" s="3"/>
      <c r="B588" s="4"/>
      <c r="C588" s="3"/>
      <c r="D588" s="3"/>
      <c r="E588" s="3"/>
    </row>
    <row r="589" spans="1:5">
      <c r="A589" s="3"/>
      <c r="B589" s="4"/>
      <c r="C589" s="3"/>
      <c r="D589" s="3"/>
      <c r="E589" s="3"/>
    </row>
    <row r="590" spans="1:5">
      <c r="A590" s="3"/>
      <c r="B590" s="4"/>
      <c r="C590" s="3"/>
      <c r="D590" s="3"/>
      <c r="E590" s="3"/>
    </row>
    <row r="591" spans="1:5">
      <c r="A591" s="3"/>
      <c r="B591" s="4"/>
      <c r="C591" s="3"/>
      <c r="D591" s="3"/>
      <c r="E591" s="3"/>
    </row>
    <row r="592" spans="1:5">
      <c r="A592" s="3"/>
      <c r="B592" s="4"/>
      <c r="C592" s="3"/>
      <c r="D592" s="3"/>
      <c r="E592" s="3"/>
    </row>
    <row r="593" spans="1:5">
      <c r="A593" s="3"/>
      <c r="B593" s="4"/>
      <c r="C593" s="3"/>
      <c r="D593" s="3"/>
      <c r="E593" s="3"/>
    </row>
    <row r="594" spans="1:5">
      <c r="A594" s="3"/>
      <c r="B594" s="4"/>
      <c r="C594" s="3"/>
      <c r="D594" s="3"/>
      <c r="E594" s="3"/>
    </row>
    <row r="595" spans="1:5">
      <c r="A595" s="3"/>
      <c r="B595" s="4"/>
      <c r="C595" s="3"/>
      <c r="D595" s="3"/>
      <c r="E595" s="3"/>
    </row>
    <row r="596" spans="1:5">
      <c r="A596" s="3"/>
      <c r="B596" s="4"/>
      <c r="C596" s="3"/>
      <c r="D596" s="3"/>
      <c r="E596" s="3"/>
    </row>
    <row r="597" spans="1:5">
      <c r="A597" s="3"/>
      <c r="B597" s="4"/>
      <c r="C597" s="3"/>
      <c r="D597" s="3"/>
      <c r="E597" s="3"/>
    </row>
    <row r="598" spans="1:5">
      <c r="A598" s="3"/>
      <c r="B598" s="4"/>
      <c r="C598" s="3"/>
      <c r="D598" s="3"/>
      <c r="E598" s="3"/>
    </row>
    <row r="599" spans="1:5">
      <c r="A599" s="3"/>
      <c r="B599" s="4"/>
      <c r="C599" s="3"/>
      <c r="D599" s="3"/>
      <c r="E599" s="3"/>
    </row>
    <row r="600" spans="1:5">
      <c r="A600" s="3"/>
      <c r="B600" s="4"/>
      <c r="C600" s="3"/>
      <c r="D600" s="3"/>
      <c r="E600" s="3"/>
    </row>
    <row r="601" spans="1:5">
      <c r="A601" s="3"/>
      <c r="B601" s="4"/>
      <c r="C601" s="3"/>
      <c r="D601" s="3"/>
      <c r="E601" s="3"/>
    </row>
    <row r="602" spans="1:5">
      <c r="A602" s="3"/>
      <c r="B602" s="4"/>
      <c r="C602" s="3"/>
      <c r="D602" s="3"/>
      <c r="E602" s="3"/>
    </row>
    <row r="603" spans="1:5">
      <c r="A603" s="3"/>
      <c r="B603" s="4"/>
      <c r="C603" s="3"/>
      <c r="D603" s="3"/>
      <c r="E603" s="3"/>
    </row>
    <row r="604" spans="1:5">
      <c r="A604" s="3"/>
      <c r="B604" s="4"/>
      <c r="C604" s="3"/>
      <c r="D604" s="3"/>
      <c r="E604" s="3"/>
    </row>
    <row r="605" spans="1:5">
      <c r="A605" s="3"/>
      <c r="B605" s="4"/>
      <c r="C605" s="3"/>
      <c r="D605" s="3"/>
      <c r="E605" s="3"/>
    </row>
    <row r="606" spans="1:5">
      <c r="A606" s="3"/>
      <c r="B606" s="4"/>
      <c r="C606" s="3"/>
      <c r="D606" s="3"/>
      <c r="E606" s="3"/>
    </row>
    <row r="607" spans="1:5">
      <c r="A607" s="3"/>
      <c r="B607" s="4"/>
      <c r="C607" s="3"/>
      <c r="D607" s="3"/>
      <c r="E607" s="3"/>
    </row>
    <row r="608" spans="1:5">
      <c r="A608" s="3"/>
      <c r="B608" s="4"/>
      <c r="C608" s="3"/>
      <c r="D608" s="3"/>
      <c r="E608" s="3"/>
    </row>
    <row r="609" spans="1:5">
      <c r="A609" s="3"/>
      <c r="B609" s="4"/>
      <c r="C609" s="3"/>
      <c r="D609" s="3"/>
      <c r="E609" s="3"/>
    </row>
    <row r="610" spans="1:5">
      <c r="A610" s="3"/>
      <c r="B610" s="4"/>
      <c r="C610" s="3"/>
      <c r="D610" s="3"/>
      <c r="E610" s="3"/>
    </row>
    <row r="611" spans="1:5">
      <c r="A611" s="3"/>
      <c r="B611" s="4"/>
      <c r="C611" s="3"/>
      <c r="D611" s="3"/>
      <c r="E611" s="3"/>
    </row>
    <row r="612" spans="1:5">
      <c r="A612" s="3"/>
      <c r="B612" s="4"/>
      <c r="C612" s="3"/>
      <c r="D612" s="3"/>
      <c r="E612" s="3"/>
    </row>
    <row r="613" spans="1:5">
      <c r="A613" s="3"/>
      <c r="B613" s="4"/>
      <c r="C613" s="3"/>
      <c r="D613" s="3"/>
      <c r="E613" s="3"/>
    </row>
    <row r="614" spans="1:5">
      <c r="A614" s="3"/>
      <c r="B614" s="4"/>
      <c r="C614" s="3"/>
      <c r="D614" s="3"/>
      <c r="E614" s="3"/>
    </row>
    <row r="615" spans="1:5">
      <c r="A615" s="3"/>
      <c r="B615" s="4"/>
      <c r="C615" s="3"/>
      <c r="D615" s="3"/>
      <c r="E615" s="3"/>
    </row>
    <row r="616" spans="1:5">
      <c r="A616" s="3"/>
      <c r="B616" s="4"/>
      <c r="C616" s="3"/>
      <c r="D616" s="3"/>
      <c r="E616" s="3"/>
    </row>
    <row r="617" spans="1:5">
      <c r="A617" s="3"/>
      <c r="B617" s="4"/>
      <c r="C617" s="3"/>
      <c r="D617" s="3"/>
      <c r="E617" s="3"/>
    </row>
    <row r="618" spans="1:5">
      <c r="A618" s="3"/>
      <c r="B618" s="4"/>
      <c r="C618" s="3"/>
      <c r="D618" s="3"/>
      <c r="E618" s="3"/>
    </row>
    <row r="619" spans="1:5">
      <c r="A619" s="3"/>
      <c r="B619" s="4"/>
      <c r="C619" s="3"/>
      <c r="D619" s="3"/>
      <c r="E619" s="3"/>
    </row>
    <row r="620" spans="1:5">
      <c r="A620" s="3"/>
      <c r="B620" s="4"/>
      <c r="C620" s="3"/>
      <c r="D620" s="3"/>
      <c r="E620" s="3"/>
    </row>
    <row r="621" spans="1:5">
      <c r="A621" s="3"/>
      <c r="B621" s="4"/>
      <c r="C621" s="3"/>
      <c r="D621" s="3"/>
      <c r="E621" s="3"/>
    </row>
    <row r="622" spans="1:5">
      <c r="A622" s="3"/>
      <c r="B622" s="4"/>
      <c r="C622" s="3"/>
      <c r="D622" s="3"/>
      <c r="E622" s="3"/>
    </row>
    <row r="623" spans="1:5">
      <c r="A623" s="3"/>
      <c r="B623" s="4"/>
      <c r="C623" s="3"/>
      <c r="D623" s="3"/>
      <c r="E623" s="3"/>
    </row>
    <row r="624" spans="1:5">
      <c r="A624" s="3"/>
      <c r="B624" s="4"/>
      <c r="C624" s="3"/>
      <c r="D624" s="3"/>
      <c r="E624" s="3"/>
    </row>
    <row r="625" spans="1:5">
      <c r="A625" s="3"/>
      <c r="B625" s="4"/>
      <c r="C625" s="3"/>
      <c r="D625" s="3"/>
      <c r="E625" s="3"/>
    </row>
    <row r="626" spans="1:5">
      <c r="A626" s="3"/>
      <c r="B626" s="4"/>
      <c r="C626" s="3"/>
      <c r="D626" s="3"/>
      <c r="E626" s="3"/>
    </row>
    <row r="627" spans="1:5">
      <c r="A627" s="3"/>
      <c r="B627" s="4"/>
      <c r="C627" s="3"/>
      <c r="D627" s="3"/>
      <c r="E627" s="3"/>
    </row>
    <row r="628" spans="1:5">
      <c r="A628" s="3"/>
      <c r="B628" s="4"/>
      <c r="C628" s="3"/>
      <c r="D628" s="3"/>
      <c r="E628" s="3"/>
    </row>
    <row r="629" spans="1:5">
      <c r="A629" s="3"/>
      <c r="B629" s="4"/>
      <c r="C629" s="3"/>
      <c r="D629" s="3"/>
      <c r="E629" s="3"/>
    </row>
    <row r="630" spans="1:5">
      <c r="A630" s="3"/>
      <c r="B630" s="4"/>
      <c r="C630" s="3"/>
      <c r="D630" s="3"/>
      <c r="E630" s="3"/>
    </row>
    <row r="631" spans="1:5">
      <c r="A631" s="3"/>
      <c r="B631" s="4"/>
      <c r="C631" s="3"/>
      <c r="D631" s="3"/>
      <c r="E631" s="3"/>
    </row>
    <row r="632" spans="1:5">
      <c r="A632" s="3"/>
      <c r="B632" s="4"/>
      <c r="C632" s="3"/>
      <c r="D632" s="3"/>
      <c r="E632" s="3"/>
    </row>
    <row r="633" spans="1:5">
      <c r="A633" s="3"/>
      <c r="B633" s="4"/>
      <c r="C633" s="3"/>
      <c r="D633" s="3"/>
      <c r="E633" s="3"/>
    </row>
    <row r="634" spans="1:5">
      <c r="A634" s="3"/>
      <c r="B634" s="4"/>
      <c r="C634" s="3"/>
      <c r="D634" s="3"/>
      <c r="E634" s="3"/>
    </row>
    <row r="635" spans="1:5">
      <c r="A635" s="3"/>
      <c r="B635" s="4"/>
      <c r="C635" s="3"/>
      <c r="D635" s="3"/>
      <c r="E635" s="3"/>
    </row>
    <row r="636" spans="1:5">
      <c r="A636" s="3"/>
      <c r="B636" s="4"/>
      <c r="C636" s="3"/>
      <c r="D636" s="3"/>
      <c r="E636" s="3"/>
    </row>
    <row r="637" spans="1:5">
      <c r="A637" s="3"/>
      <c r="B637" s="4"/>
      <c r="C637" s="3"/>
      <c r="D637" s="3"/>
      <c r="E637" s="3"/>
    </row>
    <row r="638" spans="1:5">
      <c r="A638" s="3"/>
      <c r="B638" s="4"/>
      <c r="C638" s="3"/>
      <c r="D638" s="3"/>
      <c r="E638" s="3"/>
    </row>
    <row r="639" spans="1:5">
      <c r="A639" s="3"/>
      <c r="B639" s="4"/>
      <c r="C639" s="3"/>
      <c r="D639" s="3"/>
      <c r="E639" s="3"/>
    </row>
    <row r="640" spans="1:5">
      <c r="A640" s="3"/>
      <c r="B640" s="4"/>
      <c r="C640" s="3"/>
      <c r="D640" s="3"/>
      <c r="E640" s="3"/>
    </row>
    <row r="641" spans="1:5">
      <c r="A641" s="3"/>
      <c r="B641" s="4"/>
      <c r="C641" s="3"/>
      <c r="D641" s="3"/>
      <c r="E641" s="3"/>
    </row>
    <row r="642" spans="1:5">
      <c r="A642" s="3"/>
      <c r="B642" s="4"/>
      <c r="C642" s="3"/>
      <c r="D642" s="3"/>
      <c r="E642" s="3"/>
    </row>
    <row r="643" spans="1:5">
      <c r="A643" s="3"/>
      <c r="B643" s="4"/>
      <c r="C643" s="3"/>
      <c r="D643" s="3"/>
      <c r="E643" s="3"/>
    </row>
    <row r="644" spans="1:5">
      <c r="A644" s="3"/>
      <c r="B644" s="4"/>
      <c r="C644" s="3"/>
      <c r="D644" s="3"/>
      <c r="E644" s="3"/>
    </row>
    <row r="645" spans="1:5">
      <c r="A645" s="3"/>
      <c r="B645" s="4"/>
      <c r="C645" s="3"/>
      <c r="D645" s="3"/>
      <c r="E645" s="3"/>
    </row>
    <row r="646" spans="1:5">
      <c r="A646" s="3"/>
      <c r="B646" s="4"/>
      <c r="C646" s="3"/>
      <c r="D646" s="3"/>
      <c r="E646" s="3"/>
    </row>
    <row r="647" spans="1:5">
      <c r="A647" s="3"/>
      <c r="B647" s="4"/>
      <c r="C647" s="3"/>
      <c r="D647" s="3"/>
      <c r="E647" s="3"/>
    </row>
    <row r="648" spans="1:5">
      <c r="A648" s="3"/>
      <c r="B648" s="4"/>
      <c r="C648" s="3"/>
      <c r="D648" s="3"/>
      <c r="E648" s="3"/>
    </row>
    <row r="649" spans="1:5">
      <c r="A649" s="3"/>
      <c r="B649" s="4"/>
      <c r="C649" s="3"/>
      <c r="D649" s="3"/>
      <c r="E649" s="3"/>
    </row>
    <row r="650" spans="1:5">
      <c r="A650" s="3"/>
      <c r="B650" s="4"/>
      <c r="C650" s="3"/>
      <c r="D650" s="3"/>
      <c r="E650" s="3"/>
    </row>
    <row r="651" spans="1:5">
      <c r="A651" s="3"/>
      <c r="B651" s="4"/>
      <c r="C651" s="3"/>
      <c r="D651" s="3"/>
      <c r="E651" s="3"/>
    </row>
    <row r="652" spans="1:5">
      <c r="A652" s="3"/>
      <c r="B652" s="4"/>
      <c r="C652" s="3"/>
      <c r="D652" s="3"/>
      <c r="E652" s="3"/>
    </row>
    <row r="653" spans="1:5">
      <c r="A653" s="3"/>
      <c r="B653" s="4"/>
      <c r="C653" s="3"/>
      <c r="D653" s="3"/>
      <c r="E653" s="3"/>
    </row>
    <row r="654" spans="1:5">
      <c r="A654" s="3"/>
      <c r="B654" s="4"/>
      <c r="C654" s="3"/>
      <c r="D654" s="3"/>
      <c r="E654" s="3"/>
    </row>
    <row r="655" spans="1:5">
      <c r="A655" s="3"/>
      <c r="B655" s="4"/>
      <c r="C655" s="3"/>
      <c r="D655" s="3"/>
      <c r="E655" s="3"/>
    </row>
    <row r="656" spans="1:5">
      <c r="A656" s="3"/>
      <c r="B656" s="4"/>
      <c r="C656" s="3"/>
      <c r="D656" s="3"/>
      <c r="E656" s="3"/>
    </row>
    <row r="657" spans="1:5">
      <c r="A657" s="3"/>
      <c r="B657" s="4"/>
      <c r="C657" s="3"/>
      <c r="D657" s="3"/>
      <c r="E657" s="3"/>
    </row>
    <row r="658" spans="1:5">
      <c r="A658" s="3"/>
      <c r="B658" s="4"/>
      <c r="C658" s="3"/>
      <c r="D658" s="3"/>
      <c r="E658" s="3"/>
    </row>
    <row r="659" spans="1:5">
      <c r="A659" s="3"/>
      <c r="B659" s="4"/>
      <c r="C659" s="3"/>
      <c r="D659" s="3"/>
      <c r="E659" s="3"/>
    </row>
    <row r="660" spans="1:5">
      <c r="A660" s="3"/>
      <c r="B660" s="4"/>
      <c r="C660" s="3"/>
      <c r="D660" s="3"/>
      <c r="E660" s="3"/>
    </row>
    <row r="661" spans="1:5">
      <c r="A661" s="3"/>
      <c r="B661" s="4"/>
      <c r="C661" s="3"/>
      <c r="D661" s="3"/>
      <c r="E661" s="3"/>
    </row>
    <row r="662" spans="1:5">
      <c r="A662" s="3"/>
      <c r="B662" s="4"/>
      <c r="C662" s="3"/>
      <c r="D662" s="3"/>
      <c r="E662" s="3"/>
    </row>
    <row r="663" spans="1:5">
      <c r="A663" s="3"/>
      <c r="B663" s="4"/>
      <c r="C663" s="3"/>
      <c r="D663" s="3"/>
      <c r="E663" s="3"/>
    </row>
    <row r="664" spans="1:5">
      <c r="A664" s="3"/>
      <c r="B664" s="4"/>
      <c r="C664" s="3"/>
      <c r="D664" s="3"/>
      <c r="E664" s="3"/>
    </row>
    <row r="665" spans="1:5">
      <c r="A665" s="3"/>
      <c r="B665" s="4"/>
      <c r="C665" s="3"/>
      <c r="D665" s="3"/>
      <c r="E665" s="3"/>
    </row>
    <row r="666" spans="1:5">
      <c r="A666" s="3"/>
      <c r="B666" s="4"/>
      <c r="C666" s="3"/>
      <c r="D666" s="3"/>
      <c r="E666" s="3"/>
    </row>
    <row r="667" spans="1:5">
      <c r="A667" s="3"/>
      <c r="B667" s="4"/>
      <c r="C667" s="3"/>
      <c r="D667" s="3"/>
      <c r="E667" s="3"/>
    </row>
    <row r="668" spans="1:5">
      <c r="A668" s="3"/>
      <c r="B668" s="4"/>
      <c r="C668" s="3"/>
      <c r="D668" s="3"/>
      <c r="E668" s="3"/>
    </row>
    <row r="669" spans="1:5">
      <c r="A669" s="3"/>
      <c r="B669" s="4"/>
      <c r="C669" s="3"/>
      <c r="D669" s="3"/>
      <c r="E669" s="3"/>
    </row>
    <row r="670" spans="1:5">
      <c r="A670" s="3"/>
      <c r="B670" s="4"/>
      <c r="C670" s="3"/>
      <c r="D670" s="3"/>
      <c r="E670" s="3"/>
    </row>
    <row r="671" spans="1:5">
      <c r="A671" s="3"/>
      <c r="B671" s="4"/>
      <c r="C671" s="3"/>
      <c r="D671" s="3"/>
      <c r="E671" s="3"/>
    </row>
    <row r="672" spans="1:5">
      <c r="A672" s="3"/>
      <c r="B672" s="4"/>
      <c r="C672" s="3"/>
      <c r="D672" s="3"/>
      <c r="E672" s="3"/>
    </row>
    <row r="673" spans="1:5">
      <c r="A673" s="3"/>
      <c r="B673" s="4"/>
      <c r="C673" s="3"/>
      <c r="D673" s="3"/>
      <c r="E673" s="3"/>
    </row>
    <row r="674" spans="1:5">
      <c r="A674" s="3"/>
      <c r="B674" s="4"/>
      <c r="C674" s="3"/>
      <c r="D674" s="3"/>
      <c r="E674" s="3"/>
    </row>
    <row r="675" spans="1:5">
      <c r="A675" s="3"/>
      <c r="B675" s="4"/>
      <c r="C675" s="3"/>
      <c r="D675" s="3"/>
      <c r="E675" s="3"/>
    </row>
    <row r="676" spans="1:5">
      <c r="A676" s="3"/>
      <c r="B676" s="4"/>
      <c r="C676" s="3"/>
      <c r="D676" s="3"/>
      <c r="E676" s="3"/>
    </row>
    <row r="677" spans="1:5">
      <c r="A677" s="3"/>
      <c r="B677" s="4"/>
      <c r="C677" s="3"/>
      <c r="D677" s="3"/>
      <c r="E677" s="3"/>
    </row>
    <row r="678" spans="1:5">
      <c r="A678" s="3"/>
      <c r="B678" s="4"/>
      <c r="C678" s="3"/>
      <c r="D678" s="3"/>
      <c r="E678" s="3"/>
    </row>
    <row r="679" spans="1:5">
      <c r="A679" s="3"/>
      <c r="B679" s="4"/>
      <c r="C679" s="3"/>
      <c r="D679" s="3"/>
      <c r="E679" s="3"/>
    </row>
    <row r="680" spans="1:5">
      <c r="A680" s="3"/>
      <c r="B680" s="4"/>
      <c r="C680" s="3"/>
      <c r="D680" s="3"/>
      <c r="E680" s="3"/>
    </row>
    <row r="681" spans="1:5">
      <c r="A681" s="3"/>
      <c r="B681" s="4"/>
      <c r="C681" s="3"/>
      <c r="D681" s="3"/>
      <c r="E681" s="3"/>
    </row>
    <row r="682" spans="1:5">
      <c r="A682" s="3"/>
      <c r="B682" s="4"/>
      <c r="C682" s="3"/>
      <c r="D682" s="3"/>
      <c r="E682" s="3"/>
    </row>
    <row r="683" spans="1:5">
      <c r="A683" s="3"/>
      <c r="B683" s="4"/>
      <c r="C683" s="3"/>
      <c r="D683" s="3"/>
      <c r="E683" s="3"/>
    </row>
    <row r="684" spans="1:5">
      <c r="A684" s="3"/>
      <c r="B684" s="4"/>
      <c r="C684" s="3"/>
      <c r="D684" s="3"/>
      <c r="E684" s="3"/>
    </row>
    <row r="685" spans="1:5">
      <c r="A685" s="3"/>
      <c r="B685" s="4"/>
      <c r="C685" s="3"/>
      <c r="D685" s="3"/>
      <c r="E685" s="3"/>
    </row>
    <row r="686" spans="1:5">
      <c r="A686" s="3"/>
      <c r="B686" s="4"/>
      <c r="C686" s="3"/>
      <c r="D686" s="3"/>
      <c r="E686" s="3"/>
    </row>
    <row r="687" spans="1:5">
      <c r="A687" s="3"/>
      <c r="B687" s="4"/>
      <c r="C687" s="3"/>
      <c r="D687" s="3"/>
      <c r="E687" s="3"/>
    </row>
    <row r="688" spans="1:5">
      <c r="A688" s="3"/>
      <c r="B688" s="4"/>
      <c r="C688" s="3"/>
      <c r="D688" s="3"/>
      <c r="E688" s="3"/>
    </row>
    <row r="689" spans="1:5">
      <c r="A689" s="3"/>
      <c r="B689" s="4"/>
      <c r="C689" s="3"/>
      <c r="D689" s="3"/>
      <c r="E689" s="3"/>
    </row>
    <row r="690" spans="1:5">
      <c r="A690" s="3"/>
      <c r="B690" s="4"/>
      <c r="C690" s="3"/>
      <c r="D690" s="3"/>
      <c r="E690" s="3"/>
    </row>
    <row r="691" spans="1:5">
      <c r="A691" s="3"/>
      <c r="B691" s="4"/>
      <c r="C691" s="3"/>
      <c r="D691" s="3"/>
      <c r="E691" s="3"/>
    </row>
    <row r="692" spans="1:5">
      <c r="A692" s="3"/>
      <c r="B692" s="4"/>
      <c r="C692" s="3"/>
      <c r="D692" s="3"/>
      <c r="E692" s="3"/>
    </row>
    <row r="693" spans="1:5">
      <c r="A693" s="3"/>
      <c r="B693" s="4"/>
      <c r="C693" s="3"/>
      <c r="D693" s="3"/>
      <c r="E693" s="3"/>
    </row>
    <row r="694" spans="1:5">
      <c r="A694" s="3"/>
      <c r="B694" s="4"/>
      <c r="C694" s="3"/>
      <c r="D694" s="3"/>
      <c r="E694" s="3"/>
    </row>
    <row r="695" spans="1:5">
      <c r="A695" s="3"/>
      <c r="B695" s="4"/>
      <c r="C695" s="3"/>
      <c r="D695" s="3"/>
      <c r="E695" s="3"/>
    </row>
    <row r="696" spans="1:5">
      <c r="A696" s="3"/>
      <c r="B696" s="4"/>
      <c r="C696" s="3"/>
      <c r="D696" s="3"/>
      <c r="E696" s="3"/>
    </row>
    <row r="697" spans="1:5">
      <c r="A697" s="3"/>
      <c r="B697" s="4"/>
      <c r="C697" s="3"/>
      <c r="D697" s="3"/>
      <c r="E697" s="3"/>
    </row>
    <row r="698" spans="1:5">
      <c r="A698" s="3"/>
      <c r="B698" s="4"/>
      <c r="C698" s="3"/>
      <c r="D698" s="3"/>
      <c r="E698" s="3"/>
    </row>
    <row r="699" spans="1:5">
      <c r="A699" s="3"/>
      <c r="B699" s="4"/>
      <c r="C699" s="3"/>
      <c r="D699" s="3"/>
      <c r="E699" s="3"/>
    </row>
    <row r="700" spans="1:5">
      <c r="A700" s="3"/>
      <c r="B700" s="4"/>
      <c r="C700" s="3"/>
      <c r="D700" s="3"/>
      <c r="E700" s="3"/>
    </row>
    <row r="701" spans="1:5">
      <c r="A701" s="3"/>
      <c r="B701" s="4"/>
      <c r="C701" s="3"/>
      <c r="D701" s="3"/>
      <c r="E701" s="3"/>
    </row>
    <row r="702" spans="1:5">
      <c r="A702" s="3"/>
      <c r="B702" s="4"/>
      <c r="C702" s="3"/>
      <c r="D702" s="3"/>
      <c r="E702" s="3"/>
    </row>
    <row r="703" spans="1:5">
      <c r="A703" s="3"/>
      <c r="B703" s="4"/>
      <c r="C703" s="3"/>
      <c r="D703" s="3"/>
      <c r="E703" s="3"/>
    </row>
    <row r="704" spans="1:5">
      <c r="A704" s="3"/>
      <c r="B704" s="4"/>
      <c r="C704" s="3"/>
      <c r="D704" s="3"/>
      <c r="E704" s="3"/>
    </row>
    <row r="705" spans="1:5">
      <c r="A705" s="3"/>
      <c r="B705" s="4"/>
      <c r="C705" s="3"/>
      <c r="D705" s="3"/>
      <c r="E705" s="3"/>
    </row>
    <row r="706" spans="1:5">
      <c r="A706" s="3"/>
      <c r="B706" s="4"/>
      <c r="C706" s="3"/>
      <c r="D706" s="3"/>
      <c r="E706" s="3"/>
    </row>
    <row r="707" spans="1:5">
      <c r="A707" s="3"/>
      <c r="B707" s="4"/>
      <c r="C707" s="3"/>
      <c r="D707" s="3"/>
      <c r="E707" s="3"/>
    </row>
    <row r="708" spans="1:5">
      <c r="A708" s="3"/>
      <c r="B708" s="4"/>
      <c r="C708" s="3"/>
      <c r="D708" s="3"/>
      <c r="E708" s="3"/>
    </row>
    <row r="709" spans="1:5">
      <c r="A709" s="3"/>
      <c r="B709" s="4"/>
      <c r="C709" s="3"/>
      <c r="D709" s="3"/>
      <c r="E709" s="3"/>
    </row>
    <row r="710" spans="1:5">
      <c r="A710" s="3"/>
      <c r="B710" s="4"/>
      <c r="C710" s="3"/>
      <c r="D710" s="3"/>
      <c r="E710" s="3"/>
    </row>
    <row r="711" spans="1:5">
      <c r="A711" s="3"/>
      <c r="B711" s="4"/>
      <c r="C711" s="3"/>
      <c r="D711" s="3"/>
      <c r="E711" s="3"/>
    </row>
    <row r="712" spans="1:5">
      <c r="A712" s="3"/>
      <c r="B712" s="4"/>
      <c r="C712" s="3"/>
      <c r="D712" s="3"/>
      <c r="E712" s="3"/>
    </row>
    <row r="713" spans="1:5">
      <c r="A713" s="3"/>
      <c r="B713" s="4"/>
      <c r="C713" s="3"/>
      <c r="D713" s="3"/>
      <c r="E713" s="3"/>
    </row>
  </sheetData>
  <autoFilter ref="A8:B46"/>
  <phoneticPr fontId="3"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dimension ref="A2:B288"/>
  <sheetViews>
    <sheetView workbookViewId="0">
      <selection activeCell="N31" sqref="N31"/>
    </sheetView>
  </sheetViews>
  <sheetFormatPr defaultRowHeight="12.75"/>
  <cols>
    <col min="1" max="1" width="25.42578125" customWidth="1"/>
    <col min="2" max="2" width="63.28515625" customWidth="1"/>
  </cols>
  <sheetData>
    <row r="2" spans="1:2" ht="21">
      <c r="A2" s="168" t="s">
        <v>131</v>
      </c>
      <c r="B2" s="169" t="s">
        <v>439</v>
      </c>
    </row>
    <row r="3" spans="1:2" ht="21">
      <c r="A3" s="168" t="s">
        <v>441</v>
      </c>
      <c r="B3" s="169" t="s">
        <v>440</v>
      </c>
    </row>
    <row r="4" spans="1:2" ht="56.25">
      <c r="A4" s="170" t="s">
        <v>824</v>
      </c>
      <c r="B4" s="171" t="s">
        <v>825</v>
      </c>
    </row>
    <row r="5" spans="1:2" ht="67.5">
      <c r="A5" s="170" t="s">
        <v>739</v>
      </c>
      <c r="B5" s="171" t="s">
        <v>407</v>
      </c>
    </row>
    <row r="6" spans="1:2" ht="67.5">
      <c r="A6" s="170" t="s">
        <v>747</v>
      </c>
      <c r="B6" s="171" t="s">
        <v>410</v>
      </c>
    </row>
    <row r="7" spans="1:2" ht="67.5">
      <c r="A7" s="170" t="s">
        <v>751</v>
      </c>
      <c r="B7" s="171" t="s">
        <v>411</v>
      </c>
    </row>
    <row r="8" spans="1:2" ht="67.5">
      <c r="A8" s="170" t="s">
        <v>764</v>
      </c>
      <c r="B8" s="171" t="s">
        <v>414</v>
      </c>
    </row>
    <row r="9" spans="1:2" ht="78.75">
      <c r="A9" s="170" t="s">
        <v>740</v>
      </c>
      <c r="B9" s="171" t="s">
        <v>569</v>
      </c>
    </row>
    <row r="10" spans="1:2" ht="90">
      <c r="A10" s="170" t="s">
        <v>748</v>
      </c>
      <c r="B10" s="171" t="s">
        <v>412</v>
      </c>
    </row>
    <row r="11" spans="1:2" ht="90">
      <c r="A11" s="170" t="s">
        <v>752</v>
      </c>
      <c r="B11" s="171" t="s">
        <v>573</v>
      </c>
    </row>
    <row r="12" spans="1:2" ht="90">
      <c r="A12" s="170" t="s">
        <v>765</v>
      </c>
      <c r="B12" s="171" t="s">
        <v>415</v>
      </c>
    </row>
    <row r="13" spans="1:2" ht="78.75">
      <c r="A13" s="170" t="s">
        <v>826</v>
      </c>
      <c r="B13" s="171" t="s">
        <v>827</v>
      </c>
    </row>
    <row r="14" spans="1:2" ht="78.75">
      <c r="A14" s="170" t="s">
        <v>754</v>
      </c>
      <c r="B14" s="171" t="s">
        <v>527</v>
      </c>
    </row>
    <row r="15" spans="1:2" ht="78.75">
      <c r="A15" s="170" t="s">
        <v>828</v>
      </c>
      <c r="B15" s="171" t="s">
        <v>829</v>
      </c>
    </row>
    <row r="16" spans="1:2" ht="67.5">
      <c r="A16" s="170" t="s">
        <v>753</v>
      </c>
      <c r="B16" s="171" t="s">
        <v>574</v>
      </c>
    </row>
    <row r="17" spans="1:2" ht="67.5">
      <c r="A17" s="170" t="s">
        <v>741</v>
      </c>
      <c r="B17" s="171" t="s">
        <v>570</v>
      </c>
    </row>
    <row r="18" spans="1:2" ht="67.5">
      <c r="A18" s="170" t="s">
        <v>749</v>
      </c>
      <c r="B18" s="171" t="s">
        <v>575</v>
      </c>
    </row>
    <row r="19" spans="1:2" ht="67.5">
      <c r="A19" s="170" t="s">
        <v>756</v>
      </c>
      <c r="B19" s="171" t="s">
        <v>576</v>
      </c>
    </row>
    <row r="20" spans="1:2" ht="67.5">
      <c r="A20" s="170" t="s">
        <v>767</v>
      </c>
      <c r="B20" s="171" t="s">
        <v>766</v>
      </c>
    </row>
    <row r="21" spans="1:2" ht="67.5">
      <c r="A21" s="170" t="s">
        <v>742</v>
      </c>
      <c r="B21" s="171" t="s">
        <v>571</v>
      </c>
    </row>
    <row r="22" spans="1:2" ht="78.75">
      <c r="A22" s="170" t="s">
        <v>750</v>
      </c>
      <c r="B22" s="171" t="s">
        <v>577</v>
      </c>
    </row>
    <row r="23" spans="1:2" ht="67.5">
      <c r="A23" s="170" t="s">
        <v>757</v>
      </c>
      <c r="B23" s="171" t="s">
        <v>578</v>
      </c>
    </row>
    <row r="24" spans="1:2" ht="56.25">
      <c r="A24" s="170" t="s">
        <v>743</v>
      </c>
      <c r="B24" s="171" t="s">
        <v>572</v>
      </c>
    </row>
    <row r="25" spans="1:2" ht="67.5">
      <c r="A25" s="170" t="s">
        <v>755</v>
      </c>
      <c r="B25" s="171" t="s">
        <v>579</v>
      </c>
    </row>
    <row r="26" spans="1:2" ht="45">
      <c r="A26" s="170" t="s">
        <v>830</v>
      </c>
      <c r="B26" s="171" t="s">
        <v>831</v>
      </c>
    </row>
    <row r="27" spans="1:2" ht="56.25">
      <c r="A27" s="170" t="s">
        <v>832</v>
      </c>
      <c r="B27" s="171" t="s">
        <v>833</v>
      </c>
    </row>
    <row r="28" spans="1:2" ht="56.25">
      <c r="A28" s="170" t="s">
        <v>834</v>
      </c>
      <c r="B28" s="171" t="s">
        <v>835</v>
      </c>
    </row>
    <row r="29" spans="1:2" ht="90">
      <c r="A29" s="170" t="s">
        <v>782</v>
      </c>
      <c r="B29" s="171" t="s">
        <v>531</v>
      </c>
    </row>
    <row r="30" spans="1:2" ht="67.5">
      <c r="A30" s="170" t="s">
        <v>784</v>
      </c>
      <c r="B30" s="171" t="s">
        <v>421</v>
      </c>
    </row>
    <row r="31" spans="1:2" ht="67.5">
      <c r="A31" s="170" t="s">
        <v>836</v>
      </c>
      <c r="B31" s="171" t="s">
        <v>837</v>
      </c>
    </row>
    <row r="32" spans="1:2" ht="56.25">
      <c r="A32" s="170" t="s">
        <v>838</v>
      </c>
      <c r="B32" s="171" t="s">
        <v>839</v>
      </c>
    </row>
    <row r="33" spans="1:2" ht="90">
      <c r="A33" s="170" t="s">
        <v>744</v>
      </c>
      <c r="B33" s="171" t="s">
        <v>409</v>
      </c>
    </row>
    <row r="34" spans="1:2" ht="67.5">
      <c r="A34" s="170" t="s">
        <v>783</v>
      </c>
      <c r="B34" s="171" t="s">
        <v>419</v>
      </c>
    </row>
    <row r="35" spans="1:2" ht="67.5">
      <c r="A35" s="170" t="s">
        <v>840</v>
      </c>
      <c r="B35" s="171" t="s">
        <v>841</v>
      </c>
    </row>
    <row r="36" spans="1:2" ht="45">
      <c r="A36" s="170" t="s">
        <v>842</v>
      </c>
      <c r="B36" s="171" t="s">
        <v>843</v>
      </c>
    </row>
    <row r="37" spans="1:2" ht="78.75">
      <c r="A37" s="170" t="s">
        <v>736</v>
      </c>
      <c r="B37" s="171" t="s">
        <v>406</v>
      </c>
    </row>
    <row r="38" spans="1:2" ht="56.25">
      <c r="A38" s="170" t="s">
        <v>844</v>
      </c>
      <c r="B38" s="171" t="s">
        <v>845</v>
      </c>
    </row>
    <row r="39" spans="1:2" ht="45">
      <c r="A39" s="170" t="s">
        <v>846</v>
      </c>
      <c r="B39" s="172" t="s">
        <v>847</v>
      </c>
    </row>
    <row r="40" spans="1:2" ht="33.75">
      <c r="A40" s="170" t="s">
        <v>758</v>
      </c>
      <c r="B40" s="172" t="s">
        <v>408</v>
      </c>
    </row>
    <row r="41" spans="1:2" ht="33.75">
      <c r="A41" s="170" t="s">
        <v>773</v>
      </c>
      <c r="B41" s="172" t="s">
        <v>390</v>
      </c>
    </row>
    <row r="42" spans="1:2" ht="67.5">
      <c r="A42" s="170" t="s">
        <v>848</v>
      </c>
      <c r="B42" s="171" t="s">
        <v>849</v>
      </c>
    </row>
    <row r="43" spans="1:2" ht="56.25">
      <c r="A43" s="170" t="s">
        <v>850</v>
      </c>
      <c r="B43" s="171" t="s">
        <v>603</v>
      </c>
    </row>
    <row r="44" spans="1:2" ht="56.25">
      <c r="A44" s="170" t="s">
        <v>851</v>
      </c>
      <c r="B44" s="171" t="s">
        <v>852</v>
      </c>
    </row>
    <row r="45" spans="1:2" ht="56.25">
      <c r="A45" s="170" t="s">
        <v>853</v>
      </c>
      <c r="B45" s="171" t="s">
        <v>854</v>
      </c>
    </row>
    <row r="46" spans="1:2" ht="67.5">
      <c r="A46" s="170" t="s">
        <v>855</v>
      </c>
      <c r="B46" s="171" t="s">
        <v>856</v>
      </c>
    </row>
    <row r="47" spans="1:2" ht="56.25">
      <c r="A47" s="170" t="s">
        <v>693</v>
      </c>
      <c r="B47" s="171" t="s">
        <v>503</v>
      </c>
    </row>
    <row r="48" spans="1:2" ht="33.75">
      <c r="A48" s="170" t="s">
        <v>760</v>
      </c>
      <c r="B48" s="172" t="s">
        <v>581</v>
      </c>
    </row>
    <row r="49" spans="1:2" ht="56.25">
      <c r="A49" s="170" t="s">
        <v>768</v>
      </c>
      <c r="B49" s="171" t="s">
        <v>416</v>
      </c>
    </row>
    <row r="50" spans="1:2" ht="56.25">
      <c r="A50" s="170" t="s">
        <v>769</v>
      </c>
      <c r="B50" s="171" t="s">
        <v>413</v>
      </c>
    </row>
    <row r="51" spans="1:2" ht="56.25">
      <c r="A51" s="170" t="s">
        <v>857</v>
      </c>
      <c r="B51" s="171" t="s">
        <v>858</v>
      </c>
    </row>
    <row r="52" spans="1:2" ht="21">
      <c r="A52" s="168" t="s">
        <v>443</v>
      </c>
      <c r="B52" s="169" t="s">
        <v>442</v>
      </c>
    </row>
    <row r="53" spans="1:2" ht="56.25">
      <c r="A53" s="170" t="s">
        <v>774</v>
      </c>
      <c r="B53" s="171" t="s">
        <v>418</v>
      </c>
    </row>
    <row r="54" spans="1:2" ht="21">
      <c r="A54" s="168" t="s">
        <v>445</v>
      </c>
      <c r="B54" s="169" t="s">
        <v>612</v>
      </c>
    </row>
    <row r="55" spans="1:2" ht="45">
      <c r="A55" s="170" t="s">
        <v>775</v>
      </c>
      <c r="B55" s="172" t="s">
        <v>606</v>
      </c>
    </row>
    <row r="56" spans="1:2" ht="67.5">
      <c r="A56" s="170" t="s">
        <v>776</v>
      </c>
      <c r="B56" s="171" t="s">
        <v>619</v>
      </c>
    </row>
    <row r="57" spans="1:2" ht="45">
      <c r="A57" s="170" t="s">
        <v>772</v>
      </c>
      <c r="B57" s="172" t="s">
        <v>604</v>
      </c>
    </row>
    <row r="58" spans="1:2" ht="45">
      <c r="A58" s="170" t="s">
        <v>803</v>
      </c>
      <c r="B58" s="171" t="s">
        <v>605</v>
      </c>
    </row>
    <row r="59" spans="1:2" ht="21">
      <c r="A59" s="168" t="s">
        <v>221</v>
      </c>
      <c r="B59" s="169" t="s">
        <v>584</v>
      </c>
    </row>
    <row r="60" spans="1:2">
      <c r="A60" s="168" t="s">
        <v>804</v>
      </c>
      <c r="B60" s="169" t="s">
        <v>586</v>
      </c>
    </row>
    <row r="61" spans="1:2" ht="45">
      <c r="A61" s="170" t="s">
        <v>695</v>
      </c>
      <c r="B61" s="172" t="s">
        <v>561</v>
      </c>
    </row>
    <row r="62" spans="1:2" ht="42">
      <c r="A62" s="168" t="s">
        <v>805</v>
      </c>
      <c r="B62" s="169" t="s">
        <v>587</v>
      </c>
    </row>
    <row r="63" spans="1:2" ht="78.75">
      <c r="A63" s="170" t="s">
        <v>698</v>
      </c>
      <c r="B63" s="171" t="s">
        <v>562</v>
      </c>
    </row>
    <row r="64" spans="1:2">
      <c r="A64" s="168" t="s">
        <v>859</v>
      </c>
      <c r="B64" s="169" t="s">
        <v>860</v>
      </c>
    </row>
    <row r="65" spans="1:2" ht="101.25">
      <c r="A65" s="170" t="s">
        <v>861</v>
      </c>
      <c r="B65" s="171" t="s">
        <v>862</v>
      </c>
    </row>
    <row r="66" spans="1:2" ht="45">
      <c r="A66" s="170" t="s">
        <v>863</v>
      </c>
      <c r="B66" s="172" t="s">
        <v>864</v>
      </c>
    </row>
    <row r="67" spans="1:2" ht="112.5">
      <c r="A67" s="170" t="s">
        <v>865</v>
      </c>
      <c r="B67" s="171" t="s">
        <v>866</v>
      </c>
    </row>
    <row r="68" spans="1:2" ht="31.5">
      <c r="A68" s="168" t="s">
        <v>233</v>
      </c>
      <c r="B68" s="169" t="s">
        <v>449</v>
      </c>
    </row>
    <row r="69" spans="1:2" ht="21">
      <c r="A69" s="168" t="s">
        <v>818</v>
      </c>
      <c r="B69" s="169" t="s">
        <v>817</v>
      </c>
    </row>
    <row r="70" spans="1:2" ht="123.75">
      <c r="A70" s="170" t="s">
        <v>867</v>
      </c>
      <c r="B70" s="171" t="s">
        <v>868</v>
      </c>
    </row>
    <row r="71" spans="1:2" ht="123.75">
      <c r="A71" s="170" t="s">
        <v>801</v>
      </c>
      <c r="B71" s="171" t="s">
        <v>502</v>
      </c>
    </row>
    <row r="72" spans="1:2" ht="21">
      <c r="A72" s="168" t="s">
        <v>450</v>
      </c>
      <c r="B72" s="169" t="s">
        <v>588</v>
      </c>
    </row>
    <row r="73" spans="1:2" ht="78.75">
      <c r="A73" s="170" t="s">
        <v>676</v>
      </c>
      <c r="B73" s="171" t="s">
        <v>559</v>
      </c>
    </row>
    <row r="74" spans="1:2" ht="90">
      <c r="A74" s="170" t="s">
        <v>675</v>
      </c>
      <c r="B74" s="171" t="s">
        <v>499</v>
      </c>
    </row>
    <row r="75" spans="1:2" ht="31.5">
      <c r="A75" s="168" t="s">
        <v>540</v>
      </c>
      <c r="B75" s="169" t="s">
        <v>589</v>
      </c>
    </row>
    <row r="76" spans="1:2" ht="56.25">
      <c r="A76" s="170" t="s">
        <v>734</v>
      </c>
      <c r="B76" s="171" t="s">
        <v>526</v>
      </c>
    </row>
    <row r="77" spans="1:2" ht="21">
      <c r="A77" s="168" t="s">
        <v>452</v>
      </c>
      <c r="B77" s="169" t="s">
        <v>451</v>
      </c>
    </row>
    <row r="78" spans="1:2" ht="45">
      <c r="A78" s="170" t="s">
        <v>762</v>
      </c>
      <c r="B78" s="171" t="s">
        <v>393</v>
      </c>
    </row>
    <row r="79" spans="1:2" ht="31.5">
      <c r="A79" s="168" t="s">
        <v>806</v>
      </c>
      <c r="B79" s="169" t="s">
        <v>590</v>
      </c>
    </row>
    <row r="80" spans="1:2" ht="56.25">
      <c r="A80" s="170" t="s">
        <v>869</v>
      </c>
      <c r="B80" s="171" t="s">
        <v>870</v>
      </c>
    </row>
    <row r="81" spans="1:2" ht="56.25">
      <c r="A81" s="170" t="s">
        <v>690</v>
      </c>
      <c r="B81" s="171" t="s">
        <v>384</v>
      </c>
    </row>
    <row r="82" spans="1:2" ht="67.5">
      <c r="A82" s="170" t="s">
        <v>871</v>
      </c>
      <c r="B82" s="171" t="s">
        <v>872</v>
      </c>
    </row>
    <row r="83" spans="1:2" ht="21">
      <c r="A83" s="168" t="s">
        <v>820</v>
      </c>
      <c r="B83" s="169" t="s">
        <v>819</v>
      </c>
    </row>
    <row r="84" spans="1:2" ht="56.25">
      <c r="A84" s="170" t="s">
        <v>873</v>
      </c>
      <c r="B84" s="171" t="s">
        <v>823</v>
      </c>
    </row>
    <row r="85" spans="1:2" ht="45">
      <c r="A85" s="170" t="s">
        <v>874</v>
      </c>
      <c r="B85" s="172" t="s">
        <v>875</v>
      </c>
    </row>
    <row r="86" spans="1:2" ht="56.25">
      <c r="A86" s="170" t="s">
        <v>876</v>
      </c>
      <c r="B86" s="171" t="s">
        <v>877</v>
      </c>
    </row>
    <row r="87" spans="1:2" ht="31.5">
      <c r="A87" s="168" t="s">
        <v>235</v>
      </c>
      <c r="B87" s="169" t="s">
        <v>453</v>
      </c>
    </row>
    <row r="88" spans="1:2" ht="42">
      <c r="A88" s="168" t="s">
        <v>455</v>
      </c>
      <c r="B88" s="169" t="s">
        <v>454</v>
      </c>
    </row>
    <row r="89" spans="1:2" ht="78.75">
      <c r="A89" s="170" t="s">
        <v>653</v>
      </c>
      <c r="B89" s="171" t="s">
        <v>339</v>
      </c>
    </row>
    <row r="90" spans="1:2" ht="90">
      <c r="A90" s="170" t="s">
        <v>654</v>
      </c>
      <c r="B90" s="171" t="s">
        <v>623</v>
      </c>
    </row>
    <row r="91" spans="1:2" ht="67.5">
      <c r="A91" s="170" t="s">
        <v>664</v>
      </c>
      <c r="B91" s="171" t="s">
        <v>348</v>
      </c>
    </row>
    <row r="92" spans="1:2" ht="21">
      <c r="A92" s="168" t="s">
        <v>457</v>
      </c>
      <c r="B92" s="169" t="s">
        <v>456</v>
      </c>
    </row>
    <row r="93" spans="1:2" ht="56.25">
      <c r="A93" s="170" t="s">
        <v>658</v>
      </c>
      <c r="B93" s="171" t="s">
        <v>346</v>
      </c>
    </row>
    <row r="94" spans="1:2" ht="56.25">
      <c r="A94" s="170" t="s">
        <v>659</v>
      </c>
      <c r="B94" s="171" t="s">
        <v>347</v>
      </c>
    </row>
    <row r="95" spans="1:2" ht="56.25">
      <c r="A95" s="170" t="s">
        <v>642</v>
      </c>
      <c r="B95" s="171" t="s">
        <v>332</v>
      </c>
    </row>
    <row r="96" spans="1:2" ht="52.5">
      <c r="A96" s="168" t="s">
        <v>878</v>
      </c>
      <c r="B96" s="173" t="s">
        <v>879</v>
      </c>
    </row>
    <row r="97" spans="1:2" ht="45">
      <c r="A97" s="170" t="s">
        <v>878</v>
      </c>
      <c r="B97" s="171" t="s">
        <v>879</v>
      </c>
    </row>
    <row r="98" spans="1:2" ht="63">
      <c r="A98" s="168" t="s">
        <v>880</v>
      </c>
      <c r="B98" s="173" t="s">
        <v>881</v>
      </c>
    </row>
    <row r="99" spans="1:2" ht="56.25">
      <c r="A99" s="170" t="s">
        <v>880</v>
      </c>
      <c r="B99" s="171" t="s">
        <v>881</v>
      </c>
    </row>
    <row r="100" spans="1:2">
      <c r="A100" s="168" t="s">
        <v>225</v>
      </c>
      <c r="B100" s="169" t="s">
        <v>458</v>
      </c>
    </row>
    <row r="101" spans="1:2">
      <c r="A101" s="168" t="s">
        <v>460</v>
      </c>
      <c r="B101" s="169" t="s">
        <v>459</v>
      </c>
    </row>
    <row r="102" spans="1:2" ht="63">
      <c r="A102" s="168" t="s">
        <v>705</v>
      </c>
      <c r="B102" s="173" t="s">
        <v>394</v>
      </c>
    </row>
    <row r="103" spans="1:2" ht="56.25">
      <c r="A103" s="170" t="s">
        <v>705</v>
      </c>
      <c r="B103" s="171" t="s">
        <v>394</v>
      </c>
    </row>
    <row r="104" spans="1:2" ht="67.5">
      <c r="A104" s="170" t="s">
        <v>706</v>
      </c>
      <c r="B104" s="171" t="s">
        <v>395</v>
      </c>
    </row>
    <row r="105" spans="1:2" ht="56.25">
      <c r="A105" s="170" t="s">
        <v>708</v>
      </c>
      <c r="B105" s="171" t="s">
        <v>565</v>
      </c>
    </row>
    <row r="106" spans="1:2" ht="45">
      <c r="A106" s="170" t="s">
        <v>882</v>
      </c>
      <c r="B106" s="172" t="s">
        <v>883</v>
      </c>
    </row>
    <row r="107" spans="1:2" ht="33.75">
      <c r="A107" s="170" t="s">
        <v>884</v>
      </c>
      <c r="B107" s="172" t="s">
        <v>885</v>
      </c>
    </row>
    <row r="108" spans="1:2" ht="33.75">
      <c r="A108" s="170" t="s">
        <v>714</v>
      </c>
      <c r="B108" s="172" t="s">
        <v>397</v>
      </c>
    </row>
    <row r="109" spans="1:2" ht="56.25">
      <c r="A109" s="170" t="s">
        <v>886</v>
      </c>
      <c r="B109" s="171" t="s">
        <v>887</v>
      </c>
    </row>
    <row r="110" spans="1:2" ht="33.75">
      <c r="A110" s="170" t="s">
        <v>716</v>
      </c>
      <c r="B110" s="172" t="s">
        <v>613</v>
      </c>
    </row>
    <row r="111" spans="1:2" ht="33.75">
      <c r="A111" s="170" t="s">
        <v>710</v>
      </c>
      <c r="B111" s="172" t="s">
        <v>396</v>
      </c>
    </row>
    <row r="112" spans="1:2" ht="67.5">
      <c r="A112" s="170" t="s">
        <v>711</v>
      </c>
      <c r="B112" s="171" t="s">
        <v>624</v>
      </c>
    </row>
    <row r="113" spans="1:2">
      <c r="A113" s="168" t="s">
        <v>461</v>
      </c>
      <c r="B113" s="169" t="s">
        <v>591</v>
      </c>
    </row>
    <row r="114" spans="1:2" ht="56.25">
      <c r="A114" s="170" t="s">
        <v>717</v>
      </c>
      <c r="B114" s="171" t="s">
        <v>513</v>
      </c>
    </row>
    <row r="115" spans="1:2" ht="78.75">
      <c r="A115" s="170" t="s">
        <v>718</v>
      </c>
      <c r="B115" s="171" t="s">
        <v>514</v>
      </c>
    </row>
    <row r="116" spans="1:2" ht="56.25">
      <c r="A116" s="170" t="s">
        <v>721</v>
      </c>
      <c r="B116" s="171" t="s">
        <v>567</v>
      </c>
    </row>
    <row r="117" spans="1:2" ht="33.75">
      <c r="A117" s="170" t="s">
        <v>699</v>
      </c>
      <c r="B117" s="172" t="s">
        <v>505</v>
      </c>
    </row>
    <row r="118" spans="1:2" ht="45">
      <c r="A118" s="170" t="s">
        <v>722</v>
      </c>
      <c r="B118" s="172" t="s">
        <v>517</v>
      </c>
    </row>
    <row r="119" spans="1:2" ht="33.75">
      <c r="A119" s="170" t="s">
        <v>888</v>
      </c>
      <c r="B119" s="172" t="s">
        <v>889</v>
      </c>
    </row>
    <row r="120" spans="1:2" ht="78.75">
      <c r="A120" s="170" t="s">
        <v>723</v>
      </c>
      <c r="B120" s="171" t="s">
        <v>518</v>
      </c>
    </row>
    <row r="121" spans="1:2" ht="21">
      <c r="A121" s="168" t="s">
        <v>462</v>
      </c>
      <c r="B121" s="169" t="s">
        <v>592</v>
      </c>
    </row>
    <row r="122" spans="1:2" ht="67.5">
      <c r="A122" s="170" t="s">
        <v>700</v>
      </c>
      <c r="B122" s="171" t="s">
        <v>506</v>
      </c>
    </row>
    <row r="123" spans="1:2" ht="78.75">
      <c r="A123" s="170" t="s">
        <v>701</v>
      </c>
      <c r="B123" s="171" t="s">
        <v>507</v>
      </c>
    </row>
    <row r="124" spans="1:2" ht="67.5">
      <c r="A124" s="170" t="s">
        <v>702</v>
      </c>
      <c r="B124" s="171" t="s">
        <v>563</v>
      </c>
    </row>
    <row r="125" spans="1:2" ht="56.25">
      <c r="A125" s="170" t="s">
        <v>703</v>
      </c>
      <c r="B125" s="171" t="s">
        <v>508</v>
      </c>
    </row>
    <row r="126" spans="1:2" ht="56.25">
      <c r="A126" s="170" t="s">
        <v>704</v>
      </c>
      <c r="B126" s="171" t="s">
        <v>564</v>
      </c>
    </row>
    <row r="127" spans="1:2" ht="56.25">
      <c r="A127" s="170" t="s">
        <v>730</v>
      </c>
      <c r="B127" s="171" t="s">
        <v>523</v>
      </c>
    </row>
    <row r="128" spans="1:2" ht="45">
      <c r="A128" s="170" t="s">
        <v>890</v>
      </c>
      <c r="B128" s="172" t="s">
        <v>891</v>
      </c>
    </row>
    <row r="129" spans="1:2" ht="56.25">
      <c r="A129" s="170" t="s">
        <v>892</v>
      </c>
      <c r="B129" s="171" t="s">
        <v>893</v>
      </c>
    </row>
    <row r="130" spans="1:2" ht="45">
      <c r="A130" s="170" t="s">
        <v>894</v>
      </c>
      <c r="B130" s="172" t="s">
        <v>895</v>
      </c>
    </row>
    <row r="131" spans="1:2" ht="33.75">
      <c r="A131" s="170" t="s">
        <v>896</v>
      </c>
      <c r="B131" s="172" t="s">
        <v>897</v>
      </c>
    </row>
    <row r="132" spans="1:2" ht="67.5">
      <c r="A132" s="170" t="s">
        <v>898</v>
      </c>
      <c r="B132" s="171" t="s">
        <v>521</v>
      </c>
    </row>
    <row r="133" spans="1:2" ht="45">
      <c r="A133" s="170" t="s">
        <v>728</v>
      </c>
      <c r="B133" s="172" t="s">
        <v>509</v>
      </c>
    </row>
    <row r="134" spans="1:2" ht="56.25">
      <c r="A134" s="170" t="s">
        <v>729</v>
      </c>
      <c r="B134" s="171" t="s">
        <v>522</v>
      </c>
    </row>
    <row r="135" spans="1:2">
      <c r="A135" s="168" t="s">
        <v>226</v>
      </c>
      <c r="B135" s="169" t="s">
        <v>463</v>
      </c>
    </row>
    <row r="136" spans="1:2" ht="21">
      <c r="A136" s="168" t="s">
        <v>465</v>
      </c>
      <c r="B136" s="169" t="s">
        <v>464</v>
      </c>
    </row>
    <row r="137" spans="1:2" ht="45">
      <c r="A137" s="170" t="s">
        <v>796</v>
      </c>
      <c r="B137" s="172" t="s">
        <v>433</v>
      </c>
    </row>
    <row r="138" spans="1:2" ht="21">
      <c r="A138" s="168" t="s">
        <v>469</v>
      </c>
      <c r="B138" s="169" t="s">
        <v>468</v>
      </c>
    </row>
    <row r="139" spans="1:2" ht="45">
      <c r="A139" s="170" t="s">
        <v>899</v>
      </c>
      <c r="B139" s="172" t="s">
        <v>900</v>
      </c>
    </row>
    <row r="140" spans="1:2" ht="33.75">
      <c r="A140" s="170" t="s">
        <v>901</v>
      </c>
      <c r="B140" s="172" t="s">
        <v>902</v>
      </c>
    </row>
    <row r="141" spans="1:2" ht="21">
      <c r="A141" s="168" t="s">
        <v>470</v>
      </c>
      <c r="B141" s="169" t="s">
        <v>444</v>
      </c>
    </row>
    <row r="142" spans="1:2" ht="56.25">
      <c r="A142" s="170" t="s">
        <v>682</v>
      </c>
      <c r="B142" s="171" t="s">
        <v>368</v>
      </c>
    </row>
    <row r="143" spans="1:2" ht="78.75">
      <c r="A143" s="170" t="s">
        <v>683</v>
      </c>
      <c r="B143" s="171" t="s">
        <v>369</v>
      </c>
    </row>
    <row r="144" spans="1:2" ht="56.25">
      <c r="A144" s="170" t="s">
        <v>903</v>
      </c>
      <c r="B144" s="171" t="s">
        <v>904</v>
      </c>
    </row>
    <row r="145" spans="1:2" ht="45">
      <c r="A145" s="170" t="s">
        <v>685</v>
      </c>
      <c r="B145" s="172" t="s">
        <v>379</v>
      </c>
    </row>
    <row r="146" spans="1:2" ht="45">
      <c r="A146" s="170" t="s">
        <v>686</v>
      </c>
      <c r="B146" s="172" t="s">
        <v>380</v>
      </c>
    </row>
    <row r="147" spans="1:2" ht="31.5">
      <c r="A147" s="168" t="s">
        <v>31</v>
      </c>
      <c r="B147" s="169" t="s">
        <v>476</v>
      </c>
    </row>
    <row r="148" spans="1:2" ht="21">
      <c r="A148" s="168" t="s">
        <v>478</v>
      </c>
      <c r="B148" s="169" t="s">
        <v>477</v>
      </c>
    </row>
    <row r="149" spans="1:2" ht="67.5">
      <c r="A149" s="170" t="s">
        <v>905</v>
      </c>
      <c r="B149" s="171" t="s">
        <v>906</v>
      </c>
    </row>
    <row r="150" spans="1:2" ht="21">
      <c r="A150" s="168" t="s">
        <v>26</v>
      </c>
      <c r="B150" s="169" t="s">
        <v>480</v>
      </c>
    </row>
    <row r="151" spans="1:2">
      <c r="A151" s="168" t="s">
        <v>482</v>
      </c>
      <c r="B151" s="169" t="s">
        <v>481</v>
      </c>
    </row>
    <row r="152" spans="1:2" ht="56.25">
      <c r="A152" s="170" t="s">
        <v>907</v>
      </c>
      <c r="B152" s="171" t="s">
        <v>908</v>
      </c>
    </row>
    <row r="153" spans="1:2" ht="67.5">
      <c r="A153" s="170" t="s">
        <v>909</v>
      </c>
      <c r="B153" s="171" t="s">
        <v>910</v>
      </c>
    </row>
    <row r="154" spans="1:2" ht="33.75">
      <c r="A154" s="170" t="s">
        <v>668</v>
      </c>
      <c r="B154" s="172" t="s">
        <v>356</v>
      </c>
    </row>
    <row r="155" spans="1:2" ht="21">
      <c r="A155" s="168" t="s">
        <v>486</v>
      </c>
      <c r="B155" s="169" t="s">
        <v>485</v>
      </c>
    </row>
    <row r="156" spans="1:2" ht="33.75">
      <c r="A156" s="170" t="s">
        <v>763</v>
      </c>
      <c r="B156" s="172" t="s">
        <v>404</v>
      </c>
    </row>
    <row r="157" spans="1:2" ht="21">
      <c r="A157" s="168" t="s">
        <v>191</v>
      </c>
      <c r="B157" s="169" t="s">
        <v>593</v>
      </c>
    </row>
    <row r="158" spans="1:2" ht="21">
      <c r="A158" s="168" t="s">
        <v>911</v>
      </c>
      <c r="B158" s="169" t="s">
        <v>912</v>
      </c>
    </row>
    <row r="159" spans="1:2" ht="56.25">
      <c r="A159" s="170" t="s">
        <v>913</v>
      </c>
      <c r="B159" s="171" t="s">
        <v>914</v>
      </c>
    </row>
    <row r="160" spans="1:2" ht="21">
      <c r="A160" s="168" t="s">
        <v>915</v>
      </c>
      <c r="B160" s="169" t="s">
        <v>916</v>
      </c>
    </row>
    <row r="161" spans="1:2" ht="90">
      <c r="A161" s="170" t="s">
        <v>917</v>
      </c>
      <c r="B161" s="171" t="s">
        <v>918</v>
      </c>
    </row>
    <row r="162" spans="1:2" ht="45">
      <c r="A162" s="170" t="s">
        <v>919</v>
      </c>
      <c r="B162" s="172" t="s">
        <v>920</v>
      </c>
    </row>
    <row r="163" spans="1:2" ht="101.25">
      <c r="A163" s="170" t="s">
        <v>921</v>
      </c>
      <c r="B163" s="171" t="s">
        <v>922</v>
      </c>
    </row>
    <row r="164" spans="1:2" ht="21">
      <c r="A164" s="168" t="s">
        <v>487</v>
      </c>
      <c r="B164" s="169" t="s">
        <v>594</v>
      </c>
    </row>
    <row r="165" spans="1:2" ht="45">
      <c r="A165" s="170" t="s">
        <v>733</v>
      </c>
      <c r="B165" s="172" t="s">
        <v>525</v>
      </c>
    </row>
    <row r="166" spans="1:2">
      <c r="A166" s="168" t="s">
        <v>27</v>
      </c>
      <c r="B166" s="169" t="s">
        <v>488</v>
      </c>
    </row>
    <row r="167" spans="1:2" ht="31.5">
      <c r="A167" s="168" t="s">
        <v>340</v>
      </c>
      <c r="B167" s="169" t="s">
        <v>595</v>
      </c>
    </row>
    <row r="168" spans="1:2" ht="90">
      <c r="A168" s="170" t="s">
        <v>923</v>
      </c>
      <c r="B168" s="171" t="s">
        <v>924</v>
      </c>
    </row>
    <row r="169" spans="1:2" ht="67.5">
      <c r="A169" s="170" t="s">
        <v>925</v>
      </c>
      <c r="B169" s="171" t="s">
        <v>926</v>
      </c>
    </row>
    <row r="170" spans="1:2" ht="67.5">
      <c r="A170" s="170" t="s">
        <v>793</v>
      </c>
      <c r="B170" s="171" t="s">
        <v>535</v>
      </c>
    </row>
    <row r="171" spans="1:2" ht="67.5">
      <c r="A171" s="170" t="s">
        <v>791</v>
      </c>
      <c r="B171" s="171" t="s">
        <v>534</v>
      </c>
    </row>
    <row r="172" spans="1:2" ht="56.25">
      <c r="A172" s="170" t="s">
        <v>927</v>
      </c>
      <c r="B172" s="171" t="s">
        <v>928</v>
      </c>
    </row>
    <row r="173" spans="1:2" ht="56.25">
      <c r="A173" s="170" t="s">
        <v>800</v>
      </c>
      <c r="B173" s="171" t="s">
        <v>538</v>
      </c>
    </row>
    <row r="174" spans="1:2">
      <c r="A174" s="168" t="s">
        <v>388</v>
      </c>
      <c r="B174" s="169" t="s">
        <v>489</v>
      </c>
    </row>
    <row r="175" spans="1:2" ht="45">
      <c r="A175" s="170" t="s">
        <v>785</v>
      </c>
      <c r="B175" s="172" t="s">
        <v>422</v>
      </c>
    </row>
    <row r="176" spans="1:2" ht="56.25">
      <c r="A176" s="170" t="s">
        <v>786</v>
      </c>
      <c r="B176" s="171" t="s">
        <v>532</v>
      </c>
    </row>
    <row r="177" spans="1:2" ht="56.25">
      <c r="A177" s="170" t="s">
        <v>787</v>
      </c>
      <c r="B177" s="171" t="s">
        <v>582</v>
      </c>
    </row>
    <row r="178" spans="1:2" ht="45">
      <c r="A178" s="170" t="s">
        <v>929</v>
      </c>
      <c r="B178" s="171" t="s">
        <v>930</v>
      </c>
    </row>
    <row r="179" spans="1:2" ht="33.75">
      <c r="A179" s="170" t="s">
        <v>788</v>
      </c>
      <c r="B179" s="172" t="s">
        <v>583</v>
      </c>
    </row>
    <row r="180" spans="1:2" ht="45">
      <c r="A180" s="170" t="s">
        <v>789</v>
      </c>
      <c r="B180" s="172" t="s">
        <v>533</v>
      </c>
    </row>
    <row r="181" spans="1:2" ht="21">
      <c r="A181" s="168" t="s">
        <v>198</v>
      </c>
      <c r="B181" s="169" t="s">
        <v>490</v>
      </c>
    </row>
    <row r="182" spans="1:2">
      <c r="A182" s="168" t="s">
        <v>322</v>
      </c>
      <c r="B182" s="169" t="s">
        <v>491</v>
      </c>
    </row>
    <row r="183" spans="1:2" ht="67.5">
      <c r="A183" s="170" t="s">
        <v>665</v>
      </c>
      <c r="B183" s="171" t="s">
        <v>350</v>
      </c>
    </row>
    <row r="184" spans="1:2" ht="56.25">
      <c r="A184" s="170" t="s">
        <v>931</v>
      </c>
      <c r="B184" s="171" t="s">
        <v>932</v>
      </c>
    </row>
    <row r="185" spans="1:2">
      <c r="A185" s="168" t="s">
        <v>324</v>
      </c>
      <c r="B185" s="169" t="s">
        <v>492</v>
      </c>
    </row>
    <row r="186" spans="1:2" ht="33.75">
      <c r="A186" s="170" t="s">
        <v>933</v>
      </c>
      <c r="B186" s="172" t="s">
        <v>934</v>
      </c>
    </row>
    <row r="187" spans="1:2" ht="45">
      <c r="A187" s="170" t="s">
        <v>674</v>
      </c>
      <c r="B187" s="171" t="s">
        <v>360</v>
      </c>
    </row>
    <row r="188" spans="1:2" ht="21">
      <c r="A188" s="168" t="s">
        <v>493</v>
      </c>
      <c r="B188" s="169" t="s">
        <v>444</v>
      </c>
    </row>
    <row r="189" spans="1:2" ht="56.25">
      <c r="A189" s="170" t="s">
        <v>666</v>
      </c>
      <c r="B189" s="171" t="s">
        <v>352</v>
      </c>
    </row>
    <row r="190" spans="1:2" ht="21">
      <c r="A190" s="168" t="s">
        <v>807</v>
      </c>
      <c r="B190" s="169" t="s">
        <v>596</v>
      </c>
    </row>
    <row r="191" spans="1:2" ht="31.5">
      <c r="A191" s="168" t="s">
        <v>177</v>
      </c>
      <c r="B191" s="169" t="s">
        <v>321</v>
      </c>
    </row>
    <row r="192" spans="1:2" ht="22.5">
      <c r="A192" s="170" t="s">
        <v>641</v>
      </c>
      <c r="B192" s="172" t="s">
        <v>321</v>
      </c>
    </row>
    <row r="193" spans="1:2" ht="21">
      <c r="A193" s="168" t="s">
        <v>178</v>
      </c>
      <c r="B193" s="169" t="s">
        <v>597</v>
      </c>
    </row>
    <row r="194" spans="1:2" ht="22.5">
      <c r="A194" s="170" t="s">
        <v>635</v>
      </c>
      <c r="B194" s="172" t="s">
        <v>326</v>
      </c>
    </row>
    <row r="195" spans="1:2" ht="45">
      <c r="A195" s="170" t="s">
        <v>645</v>
      </c>
      <c r="B195" s="172" t="s">
        <v>557</v>
      </c>
    </row>
    <row r="196" spans="1:2" ht="33.75">
      <c r="A196" s="170" t="s">
        <v>636</v>
      </c>
      <c r="B196" s="172" t="s">
        <v>555</v>
      </c>
    </row>
    <row r="197" spans="1:2" ht="33.75">
      <c r="A197" s="170" t="s">
        <v>646</v>
      </c>
      <c r="B197" s="172" t="s">
        <v>558</v>
      </c>
    </row>
    <row r="198" spans="1:2" ht="45">
      <c r="A198" s="170" t="s">
        <v>650</v>
      </c>
      <c r="B198" s="172" t="s">
        <v>539</v>
      </c>
    </row>
    <row r="199" spans="1:2" ht="45">
      <c r="A199" s="170" t="s">
        <v>643</v>
      </c>
      <c r="B199" s="172" t="s">
        <v>333</v>
      </c>
    </row>
    <row r="200" spans="1:2" ht="22.5">
      <c r="A200" s="170" t="s">
        <v>651</v>
      </c>
      <c r="B200" s="172" t="s">
        <v>336</v>
      </c>
    </row>
    <row r="201" spans="1:2" ht="33.75">
      <c r="A201" s="170" t="s">
        <v>644</v>
      </c>
      <c r="B201" s="172" t="s">
        <v>334</v>
      </c>
    </row>
    <row r="202" spans="1:2" ht="123.75">
      <c r="A202" s="170" t="s">
        <v>647</v>
      </c>
      <c r="B202" s="171" t="s">
        <v>495</v>
      </c>
    </row>
    <row r="203" spans="1:2" ht="22.5">
      <c r="A203" s="170" t="s">
        <v>935</v>
      </c>
      <c r="B203" s="172" t="s">
        <v>936</v>
      </c>
    </row>
    <row r="204" spans="1:2" ht="31.5">
      <c r="A204" s="168" t="s">
        <v>809</v>
      </c>
      <c r="B204" s="169" t="s">
        <v>330</v>
      </c>
    </row>
    <row r="205" spans="1:2" ht="45">
      <c r="A205" s="170" t="s">
        <v>640</v>
      </c>
      <c r="B205" s="172" t="s">
        <v>556</v>
      </c>
    </row>
    <row r="206" spans="1:2" ht="42">
      <c r="A206" s="168" t="s">
        <v>937</v>
      </c>
      <c r="B206" s="169" t="s">
        <v>938</v>
      </c>
    </row>
    <row r="207" spans="1:2" ht="33.75">
      <c r="A207" s="170" t="s">
        <v>939</v>
      </c>
      <c r="B207" s="172" t="s">
        <v>938</v>
      </c>
    </row>
    <row r="208" spans="1:2" ht="45">
      <c r="A208" s="170" t="s">
        <v>940</v>
      </c>
      <c r="B208" s="172" t="s">
        <v>941</v>
      </c>
    </row>
    <row r="209" spans="1:2">
      <c r="A209" s="168" t="s">
        <v>810</v>
      </c>
      <c r="B209" s="169" t="s">
        <v>598</v>
      </c>
    </row>
    <row r="210" spans="1:2" ht="21">
      <c r="A210" s="168" t="s">
        <v>811</v>
      </c>
      <c r="B210" s="169" t="s">
        <v>424</v>
      </c>
    </row>
    <row r="211" spans="1:2" ht="22.5">
      <c r="A211" s="170" t="s">
        <v>790</v>
      </c>
      <c r="B211" s="172" t="s">
        <v>424</v>
      </c>
    </row>
    <row r="212" spans="1:2" ht="21">
      <c r="A212" s="168" t="s">
        <v>812</v>
      </c>
      <c r="B212" s="169" t="s">
        <v>496</v>
      </c>
    </row>
    <row r="213" spans="1:2" ht="22.5">
      <c r="A213" s="170" t="s">
        <v>649</v>
      </c>
      <c r="B213" s="172" t="s">
        <v>496</v>
      </c>
    </row>
    <row r="214" spans="1:2" ht="42">
      <c r="A214" s="168" t="s">
        <v>813</v>
      </c>
      <c r="B214" s="169" t="s">
        <v>438</v>
      </c>
    </row>
    <row r="215" spans="1:2" ht="33.75">
      <c r="A215" s="170" t="s">
        <v>648</v>
      </c>
      <c r="B215" s="172" t="s">
        <v>438</v>
      </c>
    </row>
    <row r="216" spans="1:2" ht="21">
      <c r="A216" s="168" t="s">
        <v>814</v>
      </c>
      <c r="B216" s="169" t="s">
        <v>387</v>
      </c>
    </row>
    <row r="217" spans="1:2" ht="22.5">
      <c r="A217" s="170" t="s">
        <v>691</v>
      </c>
      <c r="B217" s="172" t="s">
        <v>387</v>
      </c>
    </row>
    <row r="218" spans="1:2" ht="33.75">
      <c r="A218" s="170" t="s">
        <v>692</v>
      </c>
      <c r="B218" s="172" t="s">
        <v>560</v>
      </c>
    </row>
    <row r="219" spans="1:2" ht="21">
      <c r="A219" s="168" t="s">
        <v>816</v>
      </c>
      <c r="B219" s="169" t="s">
        <v>428</v>
      </c>
    </row>
    <row r="220" spans="1:2" ht="22.5">
      <c r="A220" s="170" t="s">
        <v>792</v>
      </c>
      <c r="B220" s="172" t="s">
        <v>428</v>
      </c>
    </row>
    <row r="221" spans="1:2" ht="45">
      <c r="A221" s="174" t="s">
        <v>942</v>
      </c>
      <c r="B221" s="175" t="s">
        <v>943</v>
      </c>
    </row>
    <row r="222" spans="1:2" ht="63.75">
      <c r="A222" s="176" t="s">
        <v>795</v>
      </c>
      <c r="B222" s="177" t="s">
        <v>794</v>
      </c>
    </row>
    <row r="223" spans="1:2" ht="102">
      <c r="A223" s="176" t="s">
        <v>657</v>
      </c>
      <c r="B223" s="178" t="s">
        <v>656</v>
      </c>
    </row>
    <row r="224" spans="1:2" ht="114.75">
      <c r="A224" s="176" t="s">
        <v>661</v>
      </c>
      <c r="B224" s="178" t="s">
        <v>660</v>
      </c>
    </row>
    <row r="225" spans="1:2" ht="127.5">
      <c r="A225" s="176" t="s">
        <v>663</v>
      </c>
      <c r="B225" s="178" t="s">
        <v>662</v>
      </c>
    </row>
    <row r="226" spans="1:2" ht="76.5">
      <c r="A226" s="176" t="s">
        <v>671</v>
      </c>
      <c r="B226" s="178" t="s">
        <v>670</v>
      </c>
    </row>
    <row r="227" spans="1:2" ht="38.25">
      <c r="A227" s="176" t="s">
        <v>637</v>
      </c>
      <c r="B227" s="178" t="s">
        <v>328</v>
      </c>
    </row>
    <row r="228" spans="1:2" ht="38.25">
      <c r="A228" s="176" t="s">
        <v>638</v>
      </c>
      <c r="B228" s="178" t="s">
        <v>328</v>
      </c>
    </row>
    <row r="229" spans="1:2" ht="38.25">
      <c r="A229" s="176" t="s">
        <v>639</v>
      </c>
      <c r="B229" s="178" t="s">
        <v>330</v>
      </c>
    </row>
    <row r="230" spans="1:2" ht="38.25">
      <c r="A230" s="176" t="s">
        <v>652</v>
      </c>
      <c r="B230" s="178" t="s">
        <v>497</v>
      </c>
    </row>
    <row r="231" spans="1:2" ht="38.25">
      <c r="A231" s="176" t="s">
        <v>731</v>
      </c>
      <c r="B231" s="178" t="s">
        <v>524</v>
      </c>
    </row>
    <row r="232" spans="1:2" ht="102">
      <c r="A232" s="176" t="s">
        <v>655</v>
      </c>
      <c r="B232" s="178" t="s">
        <v>343</v>
      </c>
    </row>
    <row r="233" spans="1:2" ht="51">
      <c r="A233" s="176" t="s">
        <v>667</v>
      </c>
      <c r="B233" s="178" t="s">
        <v>354</v>
      </c>
    </row>
    <row r="234" spans="1:2" ht="76.5">
      <c r="A234" s="176" t="s">
        <v>669</v>
      </c>
      <c r="B234" s="178" t="s">
        <v>358</v>
      </c>
    </row>
    <row r="235" spans="1:2" ht="60">
      <c r="A235" s="179" t="s">
        <v>709</v>
      </c>
      <c r="B235" s="180" t="s">
        <v>511</v>
      </c>
    </row>
    <row r="236" spans="1:2" ht="45">
      <c r="A236" s="179" t="s">
        <v>715</v>
      </c>
      <c r="B236" s="180" t="s">
        <v>398</v>
      </c>
    </row>
    <row r="237" spans="1:2" ht="90">
      <c r="A237" s="179" t="s">
        <v>712</v>
      </c>
      <c r="B237" s="181" t="s">
        <v>512</v>
      </c>
    </row>
    <row r="238" spans="1:2" ht="90">
      <c r="A238" s="179" t="s">
        <v>713</v>
      </c>
      <c r="B238" s="181" t="s">
        <v>566</v>
      </c>
    </row>
    <row r="239" spans="1:2" ht="105">
      <c r="A239" s="179" t="s">
        <v>719</v>
      </c>
      <c r="B239" s="181" t="s">
        <v>515</v>
      </c>
    </row>
    <row r="240" spans="1:2" ht="90">
      <c r="A240" s="179" t="s">
        <v>720</v>
      </c>
      <c r="B240" s="181" t="s">
        <v>516</v>
      </c>
    </row>
    <row r="241" spans="1:2" ht="105">
      <c r="A241" s="179" t="s">
        <v>724</v>
      </c>
      <c r="B241" s="181" t="s">
        <v>519</v>
      </c>
    </row>
    <row r="242" spans="1:2" ht="90">
      <c r="A242" s="179" t="s">
        <v>725</v>
      </c>
      <c r="B242" s="181" t="s">
        <v>520</v>
      </c>
    </row>
    <row r="243" spans="1:2" ht="90">
      <c r="A243" s="179" t="s">
        <v>726</v>
      </c>
      <c r="B243" s="181" t="s">
        <v>568</v>
      </c>
    </row>
    <row r="244" spans="1:2" ht="105">
      <c r="A244" s="179" t="s">
        <v>727</v>
      </c>
      <c r="B244" s="181" t="s">
        <v>521</v>
      </c>
    </row>
    <row r="245" spans="1:2" ht="45">
      <c r="A245" s="179" t="s">
        <v>797</v>
      </c>
      <c r="B245" s="180" t="s">
        <v>371</v>
      </c>
    </row>
    <row r="246" spans="1:2" ht="105">
      <c r="A246" s="179" t="s">
        <v>684</v>
      </c>
      <c r="B246" s="181" t="s">
        <v>500</v>
      </c>
    </row>
    <row r="247" spans="1:2" ht="75">
      <c r="A247" s="179" t="s">
        <v>696</v>
      </c>
      <c r="B247" s="181" t="s">
        <v>504</v>
      </c>
    </row>
    <row r="248" spans="1:2" ht="75">
      <c r="A248" s="179" t="s">
        <v>735</v>
      </c>
      <c r="B248" s="181" t="s">
        <v>403</v>
      </c>
    </row>
    <row r="249" spans="1:2" ht="75">
      <c r="A249" s="179" t="s">
        <v>687</v>
      </c>
      <c r="B249" s="181" t="s">
        <v>501</v>
      </c>
    </row>
    <row r="250" spans="1:2" ht="60">
      <c r="A250" s="179" t="s">
        <v>688</v>
      </c>
      <c r="B250" s="180" t="s">
        <v>381</v>
      </c>
    </row>
    <row r="251" spans="1:2" ht="90">
      <c r="A251" s="179" t="s">
        <v>689</v>
      </c>
      <c r="B251" s="181" t="s">
        <v>382</v>
      </c>
    </row>
    <row r="252" spans="1:2" ht="90">
      <c r="A252" s="179" t="s">
        <v>798</v>
      </c>
      <c r="B252" s="181" t="s">
        <v>536</v>
      </c>
    </row>
    <row r="253" spans="1:2" ht="90">
      <c r="A253" s="179" t="s">
        <v>799</v>
      </c>
      <c r="B253" s="181" t="s">
        <v>537</v>
      </c>
    </row>
    <row r="254" spans="1:2" ht="76.5">
      <c r="A254" s="176" t="s">
        <v>672</v>
      </c>
      <c r="B254" s="178" t="s">
        <v>498</v>
      </c>
    </row>
    <row r="255" spans="1:2" ht="63.75">
      <c r="A255" s="176" t="s">
        <v>674</v>
      </c>
      <c r="B255" s="178" t="s">
        <v>360</v>
      </c>
    </row>
    <row r="256" spans="1:2" ht="76.5">
      <c r="A256" s="176" t="s">
        <v>673</v>
      </c>
      <c r="B256" s="178" t="s">
        <v>359</v>
      </c>
    </row>
    <row r="257" spans="1:2" ht="38.25">
      <c r="A257" s="176" t="s">
        <v>732</v>
      </c>
      <c r="B257" s="178" t="s">
        <v>400</v>
      </c>
    </row>
    <row r="258" spans="1:2" ht="38.25">
      <c r="A258" s="176" t="s">
        <v>678</v>
      </c>
      <c r="B258" s="178" t="s">
        <v>677</v>
      </c>
    </row>
    <row r="259" spans="1:2" ht="153">
      <c r="A259" s="176" t="s">
        <v>738</v>
      </c>
      <c r="B259" s="178" t="s">
        <v>737</v>
      </c>
    </row>
    <row r="260" spans="1:2" ht="89.25">
      <c r="A260" s="176" t="s">
        <v>694</v>
      </c>
      <c r="B260" s="178" t="s">
        <v>603</v>
      </c>
    </row>
    <row r="261" spans="1:2" ht="153">
      <c r="A261" s="176" t="s">
        <v>746</v>
      </c>
      <c r="B261" s="178" t="s">
        <v>745</v>
      </c>
    </row>
    <row r="262" spans="1:2" ht="51">
      <c r="A262" s="176" t="s">
        <v>761</v>
      </c>
      <c r="B262" s="178" t="s">
        <v>530</v>
      </c>
    </row>
    <row r="263" spans="1:2" ht="51">
      <c r="A263" s="176" t="s">
        <v>759</v>
      </c>
      <c r="B263" s="178" t="s">
        <v>580</v>
      </c>
    </row>
    <row r="264" spans="1:2" ht="63.75">
      <c r="A264" s="176" t="s">
        <v>771</v>
      </c>
      <c r="B264" s="178" t="s">
        <v>770</v>
      </c>
    </row>
    <row r="265" spans="1:2" ht="63.75">
      <c r="A265" s="176" t="s">
        <v>679</v>
      </c>
      <c r="B265" s="178" t="s">
        <v>365</v>
      </c>
    </row>
    <row r="266" spans="1:2" ht="38.25">
      <c r="A266" s="176" t="s">
        <v>680</v>
      </c>
      <c r="B266" s="178" t="s">
        <v>366</v>
      </c>
    </row>
    <row r="267" spans="1:2" ht="51">
      <c r="A267" s="176" t="s">
        <v>681</v>
      </c>
      <c r="B267" s="178" t="s">
        <v>367</v>
      </c>
    </row>
    <row r="268" spans="1:2" ht="63.75">
      <c r="A268" s="176" t="s">
        <v>781</v>
      </c>
      <c r="B268" s="178" t="s">
        <v>607</v>
      </c>
    </row>
    <row r="269" spans="1:2" ht="76.5">
      <c r="A269" s="176" t="s">
        <v>777</v>
      </c>
      <c r="B269" s="178" t="s">
        <v>608</v>
      </c>
    </row>
    <row r="270" spans="1:2" ht="63.75">
      <c r="A270" s="176" t="s">
        <v>778</v>
      </c>
      <c r="B270" s="178" t="s">
        <v>609</v>
      </c>
    </row>
    <row r="271" spans="1:2" ht="63.75">
      <c r="A271" s="176" t="s">
        <v>779</v>
      </c>
      <c r="B271" s="178" t="s">
        <v>610</v>
      </c>
    </row>
    <row r="272" spans="1:2" ht="76.5">
      <c r="A272" s="176" t="s">
        <v>780</v>
      </c>
      <c r="B272" s="178" t="s">
        <v>611</v>
      </c>
    </row>
    <row r="273" spans="1:2" ht="63.75">
      <c r="A273" s="176" t="s">
        <v>707</v>
      </c>
      <c r="B273" s="178" t="s">
        <v>510</v>
      </c>
    </row>
    <row r="274" spans="1:2" ht="45">
      <c r="A274" s="179" t="s">
        <v>446</v>
      </c>
      <c r="B274" s="180" t="s">
        <v>585</v>
      </c>
    </row>
    <row r="275" spans="1:2" ht="30">
      <c r="A275" s="179" t="s">
        <v>448</v>
      </c>
      <c r="B275" s="180" t="s">
        <v>447</v>
      </c>
    </row>
    <row r="276" spans="1:2" ht="30">
      <c r="A276" s="179" t="s">
        <v>467</v>
      </c>
      <c r="B276" s="180" t="s">
        <v>466</v>
      </c>
    </row>
    <row r="277" spans="1:2" ht="30">
      <c r="A277" s="179" t="s">
        <v>23</v>
      </c>
      <c r="B277" s="180" t="s">
        <v>471</v>
      </c>
    </row>
    <row r="278" spans="1:2" ht="30">
      <c r="A278" s="179" t="s">
        <v>473</v>
      </c>
      <c r="B278" s="180" t="s">
        <v>472</v>
      </c>
    </row>
    <row r="279" spans="1:2" ht="30">
      <c r="A279" s="179" t="s">
        <v>475</v>
      </c>
      <c r="B279" s="180" t="s">
        <v>474</v>
      </c>
    </row>
    <row r="280" spans="1:2" ht="30">
      <c r="A280" s="179" t="s">
        <v>479</v>
      </c>
      <c r="B280" s="180" t="s">
        <v>444</v>
      </c>
    </row>
    <row r="281" spans="1:2" ht="30">
      <c r="A281" s="179" t="s">
        <v>484</v>
      </c>
      <c r="B281" s="180" t="s">
        <v>483</v>
      </c>
    </row>
    <row r="282" spans="1:2" ht="45">
      <c r="A282" s="179" t="s">
        <v>808</v>
      </c>
      <c r="B282" s="180" t="s">
        <v>328</v>
      </c>
    </row>
    <row r="283" spans="1:2" ht="45">
      <c r="A283" s="179" t="s">
        <v>815</v>
      </c>
      <c r="B283" s="180" t="s">
        <v>497</v>
      </c>
    </row>
    <row r="284" spans="1:2" ht="60">
      <c r="A284" s="182" t="s">
        <v>821</v>
      </c>
      <c r="B284" s="183" t="s">
        <v>822</v>
      </c>
    </row>
    <row r="285" spans="1:2" ht="75">
      <c r="A285" s="182" t="s">
        <v>802</v>
      </c>
      <c r="B285" s="184" t="s">
        <v>944</v>
      </c>
    </row>
    <row r="286" spans="1:2" ht="90">
      <c r="A286" s="182" t="s">
        <v>697</v>
      </c>
      <c r="B286" s="184" t="s">
        <v>946</v>
      </c>
    </row>
    <row r="287" spans="1:2" ht="120">
      <c r="A287" s="182" t="s">
        <v>945</v>
      </c>
      <c r="B287" s="184" t="s">
        <v>947</v>
      </c>
    </row>
    <row r="288" spans="1:2">
      <c r="A288" s="182"/>
    </row>
  </sheetData>
  <autoFilter ref="A1:B21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dimension ref="A1"/>
  <sheetViews>
    <sheetView workbookViewId="0">
      <selection activeCell="I35" sqref="I35"/>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57"/>
  <sheetViews>
    <sheetView topLeftCell="A2" workbookViewId="0">
      <selection activeCell="P67" sqref="P67"/>
    </sheetView>
  </sheetViews>
  <sheetFormatPr defaultRowHeight="12.75"/>
  <cols>
    <col min="1" max="1" width="3.7109375" customWidth="1"/>
    <col min="2" max="2" width="47.85546875" customWidth="1"/>
    <col min="3" max="3" width="7.7109375" customWidth="1"/>
    <col min="4" max="4" width="6" customWidth="1"/>
    <col min="5" max="5" width="7.7109375" customWidth="1"/>
    <col min="6" max="6" width="6" customWidth="1"/>
    <col min="7" max="7" width="7.7109375" customWidth="1"/>
    <col min="8" max="8" width="6" customWidth="1"/>
  </cols>
  <sheetData>
    <row r="1" spans="1:8" ht="45.75" hidden="1" customHeight="1">
      <c r="A1" s="482" t="str">
        <f>"Приложение №"&amp;Н2Норм&amp;"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2"/>
      <c r="C1" s="482"/>
      <c r="D1" s="482"/>
      <c r="E1" s="482"/>
      <c r="F1" s="482"/>
      <c r="G1" s="482"/>
      <c r="H1" s="482"/>
    </row>
    <row r="2" spans="1:8" ht="54.75" customHeight="1">
      <c r="A2" s="482" t="str">
        <f>"Приложение №"&amp;Н1Норм&amp;"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82"/>
      <c r="C2" s="482"/>
      <c r="D2" s="482"/>
      <c r="E2" s="482"/>
      <c r="F2" s="482"/>
      <c r="G2" s="482"/>
      <c r="H2" s="482"/>
    </row>
    <row r="3" spans="1:8" ht="58.5" customHeight="1">
      <c r="A3" s="486" t="str">
        <f>"Нормативы распределения доходов районного бюджета между бюджетами бюджетной системы Российской Федерации на "&amp;год&amp;" год и плановый период "&amp;ПлПер&amp;" годов"</f>
        <v>Нормативы распределения доходов районного бюджета между бюджетами бюджетной системы Российской Федерации на 2024 год и плановый период 2025-2026 годов</v>
      </c>
      <c r="B3" s="486"/>
      <c r="C3" s="486"/>
      <c r="D3" s="486"/>
      <c r="E3" s="486"/>
      <c r="F3" s="486"/>
      <c r="G3" s="486"/>
      <c r="H3" s="486"/>
    </row>
    <row r="4" spans="1:8" ht="14.25" customHeight="1">
      <c r="A4" s="193"/>
      <c r="B4" s="193"/>
      <c r="C4" s="193"/>
      <c r="D4" s="193"/>
      <c r="E4" s="193"/>
      <c r="F4" s="193"/>
      <c r="G4" s="194" t="s">
        <v>1034</v>
      </c>
      <c r="H4" s="193"/>
    </row>
    <row r="5" spans="1:8" ht="25.5">
      <c r="A5" s="200" t="s">
        <v>1014</v>
      </c>
      <c r="B5" s="192" t="s">
        <v>1015</v>
      </c>
      <c r="C5" s="487" t="s">
        <v>552</v>
      </c>
      <c r="D5" s="488"/>
      <c r="E5" s="487" t="s">
        <v>625</v>
      </c>
      <c r="F5" s="488"/>
      <c r="G5" s="487" t="s">
        <v>1061</v>
      </c>
      <c r="H5" s="488"/>
    </row>
    <row r="6" spans="1:8" ht="38.25">
      <c r="A6" s="200"/>
      <c r="B6" s="192"/>
      <c r="C6" s="187" t="s">
        <v>1016</v>
      </c>
      <c r="D6" s="187" t="s">
        <v>1017</v>
      </c>
      <c r="E6" s="187" t="s">
        <v>1016</v>
      </c>
      <c r="F6" s="187" t="s">
        <v>1017</v>
      </c>
      <c r="G6" s="187" t="s">
        <v>1016</v>
      </c>
      <c r="H6" s="187" t="s">
        <v>1017</v>
      </c>
    </row>
    <row r="7" spans="1:8">
      <c r="A7" s="203">
        <v>1</v>
      </c>
      <c r="B7" s="188">
        <v>2</v>
      </c>
      <c r="C7" s="203">
        <v>3</v>
      </c>
      <c r="D7" s="188">
        <v>4</v>
      </c>
      <c r="E7" s="203">
        <v>5</v>
      </c>
      <c r="F7" s="188">
        <v>6</v>
      </c>
      <c r="G7" s="203">
        <v>7</v>
      </c>
      <c r="H7" s="188">
        <v>8</v>
      </c>
    </row>
    <row r="8" spans="1:8" ht="51">
      <c r="A8" s="189">
        <v>1</v>
      </c>
      <c r="B8" s="190" t="s">
        <v>1018</v>
      </c>
      <c r="C8" s="191">
        <v>5</v>
      </c>
      <c r="D8" s="191"/>
      <c r="E8" s="191">
        <v>5</v>
      </c>
      <c r="F8" s="191"/>
      <c r="G8" s="191">
        <v>5</v>
      </c>
      <c r="H8" s="191"/>
    </row>
    <row r="9" spans="1:8" ht="38.25">
      <c r="A9" s="189">
        <v>2</v>
      </c>
      <c r="B9" s="190" t="s">
        <v>1019</v>
      </c>
      <c r="C9" s="191">
        <v>5</v>
      </c>
      <c r="D9" s="191"/>
      <c r="E9" s="191">
        <v>5</v>
      </c>
      <c r="F9" s="191"/>
      <c r="G9" s="191">
        <v>5</v>
      </c>
      <c r="H9" s="191"/>
    </row>
    <row r="10" spans="1:8" ht="63.75">
      <c r="A10" s="189">
        <v>3</v>
      </c>
      <c r="B10" s="190" t="s">
        <v>1020</v>
      </c>
      <c r="C10" s="191">
        <v>20</v>
      </c>
      <c r="D10" s="191">
        <v>10</v>
      </c>
      <c r="E10" s="191">
        <v>20</v>
      </c>
      <c r="F10" s="191">
        <v>10</v>
      </c>
      <c r="G10" s="191">
        <v>20</v>
      </c>
      <c r="H10" s="191">
        <v>10</v>
      </c>
    </row>
    <row r="11" spans="1:8" ht="102">
      <c r="A11" s="189">
        <v>4</v>
      </c>
      <c r="B11" s="190" t="s">
        <v>1021</v>
      </c>
      <c r="C11" s="191">
        <v>20</v>
      </c>
      <c r="D11" s="191">
        <v>10</v>
      </c>
      <c r="E11" s="191">
        <v>20</v>
      </c>
      <c r="F11" s="191">
        <v>10</v>
      </c>
      <c r="G11" s="191">
        <v>20</v>
      </c>
      <c r="H11" s="191">
        <v>10</v>
      </c>
    </row>
    <row r="12" spans="1:8" ht="38.25">
      <c r="A12" s="189">
        <v>5</v>
      </c>
      <c r="B12" s="190" t="s">
        <v>1022</v>
      </c>
      <c r="C12" s="191">
        <v>20</v>
      </c>
      <c r="D12" s="191">
        <v>10</v>
      </c>
      <c r="E12" s="191">
        <v>20</v>
      </c>
      <c r="F12" s="191">
        <v>10</v>
      </c>
      <c r="G12" s="191">
        <v>20</v>
      </c>
      <c r="H12" s="191">
        <v>10</v>
      </c>
    </row>
    <row r="13" spans="1:8" ht="76.5">
      <c r="A13" s="189">
        <v>6</v>
      </c>
      <c r="B13" s="190" t="s">
        <v>1023</v>
      </c>
      <c r="C13" s="191">
        <v>15</v>
      </c>
      <c r="D13" s="191"/>
      <c r="E13" s="191">
        <v>15</v>
      </c>
      <c r="F13" s="191"/>
      <c r="G13" s="191">
        <v>15</v>
      </c>
      <c r="H13" s="191"/>
    </row>
    <row r="14" spans="1:8" ht="51">
      <c r="A14" s="189">
        <v>7</v>
      </c>
      <c r="B14" s="190" t="s">
        <v>1024</v>
      </c>
      <c r="C14" s="483" t="s">
        <v>1065</v>
      </c>
      <c r="D14" s="484"/>
      <c r="E14" s="483" t="s">
        <v>1065</v>
      </c>
      <c r="F14" s="484"/>
      <c r="G14" s="483" t="s">
        <v>1065</v>
      </c>
      <c r="H14" s="484"/>
    </row>
    <row r="15" spans="1:8" ht="76.5">
      <c r="A15" s="189">
        <v>8</v>
      </c>
      <c r="B15" s="190" t="s">
        <v>1025</v>
      </c>
      <c r="C15" s="483" t="s">
        <v>1065</v>
      </c>
      <c r="D15" s="484"/>
      <c r="E15" s="483" t="s">
        <v>1065</v>
      </c>
      <c r="F15" s="484"/>
      <c r="G15" s="483" t="s">
        <v>1065</v>
      </c>
      <c r="H15" s="484"/>
    </row>
    <row r="16" spans="1:8" ht="51">
      <c r="A16" s="189">
        <v>9</v>
      </c>
      <c r="B16" s="190" t="s">
        <v>1026</v>
      </c>
      <c r="C16" s="483" t="s">
        <v>1065</v>
      </c>
      <c r="D16" s="484"/>
      <c r="E16" s="483" t="s">
        <v>1065</v>
      </c>
      <c r="F16" s="484"/>
      <c r="G16" s="483" t="s">
        <v>1065</v>
      </c>
      <c r="H16" s="484"/>
    </row>
    <row r="17" spans="1:8" ht="51">
      <c r="A17" s="189">
        <v>10</v>
      </c>
      <c r="B17" s="190" t="s">
        <v>1027</v>
      </c>
      <c r="C17" s="483" t="s">
        <v>1065</v>
      </c>
      <c r="D17" s="484"/>
      <c r="E17" s="483" t="s">
        <v>1065</v>
      </c>
      <c r="F17" s="484"/>
      <c r="G17" s="483" t="s">
        <v>1065</v>
      </c>
      <c r="H17" s="484"/>
    </row>
    <row r="18" spans="1:8" ht="25.5">
      <c r="A18" s="189">
        <v>11</v>
      </c>
      <c r="B18" s="190" t="s">
        <v>89</v>
      </c>
      <c r="C18" s="191">
        <v>100</v>
      </c>
      <c r="D18" s="191"/>
      <c r="E18" s="191">
        <v>100</v>
      </c>
      <c r="F18" s="191"/>
      <c r="G18" s="191">
        <v>100</v>
      </c>
      <c r="H18" s="191"/>
    </row>
    <row r="19" spans="1:8" ht="25.5">
      <c r="A19" s="189">
        <v>12</v>
      </c>
      <c r="B19" s="190" t="s">
        <v>1028</v>
      </c>
      <c r="C19" s="191">
        <v>30</v>
      </c>
      <c r="D19" s="191">
        <v>30</v>
      </c>
      <c r="E19" s="191">
        <v>30</v>
      </c>
      <c r="F19" s="191">
        <v>30</v>
      </c>
      <c r="G19" s="191">
        <v>30</v>
      </c>
      <c r="H19" s="191">
        <v>30</v>
      </c>
    </row>
    <row r="20" spans="1:8" ht="25.5">
      <c r="A20" s="189">
        <v>13</v>
      </c>
      <c r="B20" s="190" t="s">
        <v>626</v>
      </c>
      <c r="C20" s="191">
        <v>100</v>
      </c>
      <c r="D20" s="191"/>
      <c r="E20" s="191">
        <v>100</v>
      </c>
      <c r="F20" s="191"/>
      <c r="G20" s="191">
        <v>100</v>
      </c>
      <c r="H20" s="191"/>
    </row>
    <row r="21" spans="1:8" ht="25.5">
      <c r="A21" s="189">
        <v>14</v>
      </c>
      <c r="B21" s="190" t="s">
        <v>1035</v>
      </c>
      <c r="C21" s="191">
        <v>100</v>
      </c>
      <c r="D21" s="191"/>
      <c r="E21" s="191">
        <v>100</v>
      </c>
      <c r="F21" s="191"/>
      <c r="G21" s="191">
        <v>100</v>
      </c>
      <c r="H21" s="191"/>
    </row>
    <row r="22" spans="1:8" ht="25.5">
      <c r="A22" s="189">
        <v>15</v>
      </c>
      <c r="B22" s="190" t="s">
        <v>1036</v>
      </c>
      <c r="C22" s="191"/>
      <c r="D22" s="191">
        <v>100</v>
      </c>
      <c r="E22" s="191"/>
      <c r="F22" s="191">
        <v>100</v>
      </c>
      <c r="G22" s="191"/>
      <c r="H22" s="191">
        <v>100</v>
      </c>
    </row>
    <row r="23" spans="1:8" ht="25.5">
      <c r="A23" s="189">
        <v>16</v>
      </c>
      <c r="B23" s="190" t="s">
        <v>1047</v>
      </c>
      <c r="C23" s="191">
        <v>100</v>
      </c>
      <c r="D23" s="191"/>
      <c r="E23" s="191">
        <v>100</v>
      </c>
      <c r="F23" s="191"/>
      <c r="G23" s="191">
        <v>100</v>
      </c>
      <c r="H23" s="191"/>
    </row>
    <row r="24" spans="1:8" ht="25.5">
      <c r="A24" s="189">
        <v>17</v>
      </c>
      <c r="B24" s="190" t="s">
        <v>1048</v>
      </c>
      <c r="C24" s="191">
        <v>100</v>
      </c>
      <c r="D24" s="191"/>
      <c r="E24" s="191">
        <v>100</v>
      </c>
      <c r="F24" s="191"/>
      <c r="G24" s="191">
        <v>100</v>
      </c>
      <c r="H24" s="191"/>
    </row>
    <row r="25" spans="1:8" ht="25.5">
      <c r="A25" s="189">
        <v>18</v>
      </c>
      <c r="B25" s="190" t="s">
        <v>92</v>
      </c>
      <c r="C25" s="191">
        <v>100</v>
      </c>
      <c r="D25" s="191"/>
      <c r="E25" s="191">
        <v>100</v>
      </c>
      <c r="F25" s="191"/>
      <c r="G25" s="191">
        <v>100</v>
      </c>
      <c r="H25" s="191"/>
    </row>
    <row r="26" spans="1:8" ht="38.25">
      <c r="A26" s="189">
        <v>19</v>
      </c>
      <c r="B26" s="190" t="s">
        <v>1037</v>
      </c>
      <c r="C26" s="191"/>
      <c r="D26" s="191">
        <v>100</v>
      </c>
      <c r="E26" s="191"/>
      <c r="F26" s="191">
        <v>100</v>
      </c>
      <c r="G26" s="191"/>
      <c r="H26" s="191">
        <v>100</v>
      </c>
    </row>
    <row r="27" spans="1:8" ht="25.5">
      <c r="A27" s="189">
        <v>20</v>
      </c>
      <c r="B27" s="190" t="s">
        <v>276</v>
      </c>
      <c r="C27" s="191">
        <v>100</v>
      </c>
      <c r="D27" s="191"/>
      <c r="E27" s="191">
        <v>100</v>
      </c>
      <c r="F27" s="191"/>
      <c r="G27" s="191">
        <v>100</v>
      </c>
      <c r="H27" s="191"/>
    </row>
    <row r="28" spans="1:8" ht="38.25">
      <c r="A28" s="189"/>
      <c r="B28" s="190" t="s">
        <v>1038</v>
      </c>
      <c r="C28" s="191"/>
      <c r="D28" s="191"/>
      <c r="E28" s="191"/>
      <c r="F28" s="191"/>
      <c r="G28" s="191"/>
      <c r="H28" s="191"/>
    </row>
    <row r="29" spans="1:8" ht="25.5">
      <c r="A29" s="189">
        <v>21</v>
      </c>
      <c r="B29" s="195" t="s">
        <v>99</v>
      </c>
      <c r="C29" s="191">
        <v>100</v>
      </c>
      <c r="D29" s="191"/>
      <c r="E29" s="191">
        <v>100</v>
      </c>
      <c r="F29" s="191"/>
      <c r="G29" s="191">
        <v>100</v>
      </c>
      <c r="H29" s="191"/>
    </row>
    <row r="30" spans="1:8" ht="89.25">
      <c r="A30" s="189">
        <v>22</v>
      </c>
      <c r="B30" s="196" t="s">
        <v>142</v>
      </c>
      <c r="C30" s="191">
        <v>100</v>
      </c>
      <c r="D30" s="191"/>
      <c r="E30" s="191">
        <v>100</v>
      </c>
      <c r="F30" s="191"/>
      <c r="G30" s="191">
        <v>100</v>
      </c>
      <c r="H30" s="191"/>
    </row>
    <row r="31" spans="1:8" ht="76.5">
      <c r="A31" s="189">
        <v>23</v>
      </c>
      <c r="B31" s="195" t="s">
        <v>213</v>
      </c>
      <c r="C31" s="191">
        <v>100</v>
      </c>
      <c r="D31" s="191"/>
      <c r="E31" s="191">
        <v>100</v>
      </c>
      <c r="F31" s="191"/>
      <c r="G31" s="191">
        <v>100</v>
      </c>
      <c r="H31" s="191"/>
    </row>
    <row r="32" spans="1:8" ht="63.75">
      <c r="A32" s="189">
        <v>24</v>
      </c>
      <c r="B32" s="195" t="s">
        <v>143</v>
      </c>
      <c r="C32" s="191">
        <v>100</v>
      </c>
      <c r="D32" s="191"/>
      <c r="E32" s="191">
        <v>100</v>
      </c>
      <c r="F32" s="191"/>
      <c r="G32" s="191">
        <v>100</v>
      </c>
      <c r="H32" s="191"/>
    </row>
    <row r="33" spans="1:8" ht="63.75">
      <c r="A33" s="189">
        <v>25</v>
      </c>
      <c r="B33" s="195" t="s">
        <v>199</v>
      </c>
      <c r="C33" s="191">
        <v>100</v>
      </c>
      <c r="D33" s="191"/>
      <c r="E33" s="191">
        <v>100</v>
      </c>
      <c r="F33" s="191"/>
      <c r="G33" s="191">
        <v>100</v>
      </c>
      <c r="H33" s="191"/>
    </row>
    <row r="34" spans="1:8" ht="63.75">
      <c r="A34" s="189">
        <v>26</v>
      </c>
      <c r="B34" s="195" t="s">
        <v>1039</v>
      </c>
      <c r="C34" s="191"/>
      <c r="D34" s="191">
        <v>100</v>
      </c>
      <c r="E34" s="191"/>
      <c r="F34" s="191">
        <v>100</v>
      </c>
      <c r="G34" s="191"/>
      <c r="H34" s="191">
        <v>100</v>
      </c>
    </row>
    <row r="35" spans="1:8" ht="51">
      <c r="A35" s="189">
        <v>27</v>
      </c>
      <c r="B35" s="195" t="s">
        <v>10</v>
      </c>
      <c r="C35" s="191">
        <v>100</v>
      </c>
      <c r="D35" s="191"/>
      <c r="E35" s="191">
        <v>100</v>
      </c>
      <c r="F35" s="191"/>
      <c r="G35" s="191">
        <v>100</v>
      </c>
      <c r="H35" s="191"/>
    </row>
    <row r="36" spans="1:8" ht="76.5">
      <c r="A36" s="189">
        <v>28</v>
      </c>
      <c r="B36" s="195" t="s">
        <v>629</v>
      </c>
      <c r="C36" s="191">
        <v>100</v>
      </c>
      <c r="D36" s="191"/>
      <c r="E36" s="191">
        <v>100</v>
      </c>
      <c r="F36" s="191"/>
      <c r="G36" s="191">
        <v>100</v>
      </c>
      <c r="H36" s="191"/>
    </row>
    <row r="37" spans="1:8" ht="25.5">
      <c r="A37" s="189">
        <v>29</v>
      </c>
      <c r="B37" s="190" t="s">
        <v>1029</v>
      </c>
      <c r="C37" s="191">
        <v>55</v>
      </c>
      <c r="D37" s="191"/>
      <c r="E37" s="191">
        <v>55</v>
      </c>
      <c r="F37" s="191"/>
      <c r="G37" s="191">
        <v>55</v>
      </c>
      <c r="H37" s="191"/>
    </row>
    <row r="38" spans="1:8" ht="25.5">
      <c r="A38" s="189">
        <v>30</v>
      </c>
      <c r="B38" s="190" t="s">
        <v>1030</v>
      </c>
      <c r="C38" s="191">
        <v>55</v>
      </c>
      <c r="D38" s="191"/>
      <c r="E38" s="191">
        <v>55</v>
      </c>
      <c r="F38" s="191"/>
      <c r="G38" s="191">
        <v>55</v>
      </c>
      <c r="H38" s="191"/>
    </row>
    <row r="39" spans="1:8" ht="25.5">
      <c r="A39" s="189">
        <v>31</v>
      </c>
      <c r="B39" s="190" t="s">
        <v>1031</v>
      </c>
      <c r="C39" s="191">
        <v>55</v>
      </c>
      <c r="D39" s="191"/>
      <c r="E39" s="191">
        <v>55</v>
      </c>
      <c r="F39" s="191"/>
      <c r="G39" s="191">
        <v>55</v>
      </c>
      <c r="H39" s="191"/>
    </row>
    <row r="40" spans="1:8" ht="25.5">
      <c r="A40" s="189">
        <v>32</v>
      </c>
      <c r="B40" s="190" t="s">
        <v>632</v>
      </c>
      <c r="C40" s="191">
        <v>55</v>
      </c>
      <c r="D40" s="191"/>
      <c r="E40" s="191">
        <v>55</v>
      </c>
      <c r="F40" s="191"/>
      <c r="G40" s="191">
        <v>55</v>
      </c>
      <c r="H40" s="191"/>
    </row>
    <row r="41" spans="1:8" ht="25.5">
      <c r="A41" s="189">
        <v>33</v>
      </c>
      <c r="B41" s="190" t="s">
        <v>1032</v>
      </c>
      <c r="C41" s="191">
        <v>55</v>
      </c>
      <c r="D41" s="191"/>
      <c r="E41" s="191">
        <v>55</v>
      </c>
      <c r="F41" s="191"/>
      <c r="G41" s="191">
        <v>55</v>
      </c>
      <c r="H41" s="191"/>
    </row>
    <row r="42" spans="1:8" ht="38.25">
      <c r="A42" s="189">
        <v>34</v>
      </c>
      <c r="B42" s="190" t="s">
        <v>1033</v>
      </c>
      <c r="C42" s="191">
        <v>55</v>
      </c>
      <c r="D42" s="191"/>
      <c r="E42" s="191">
        <v>55</v>
      </c>
      <c r="F42" s="191"/>
      <c r="G42" s="191">
        <v>55</v>
      </c>
      <c r="H42" s="191"/>
    </row>
    <row r="43" spans="1:8" ht="38.25">
      <c r="A43" s="189">
        <v>35</v>
      </c>
      <c r="B43" s="190" t="s">
        <v>242</v>
      </c>
      <c r="C43" s="191">
        <v>100</v>
      </c>
      <c r="D43" s="191"/>
      <c r="E43" s="191">
        <v>100</v>
      </c>
      <c r="F43" s="191"/>
      <c r="G43" s="191">
        <v>100</v>
      </c>
      <c r="H43" s="191"/>
    </row>
    <row r="44" spans="1:8" ht="38.25">
      <c r="A44" s="189">
        <v>36</v>
      </c>
      <c r="B44" s="190" t="s">
        <v>541</v>
      </c>
      <c r="C44" s="191">
        <v>100</v>
      </c>
      <c r="D44" s="191"/>
      <c r="E44" s="191">
        <v>100</v>
      </c>
      <c r="F44" s="191"/>
      <c r="G44" s="191">
        <v>100</v>
      </c>
      <c r="H44" s="191"/>
    </row>
    <row r="45" spans="1:8">
      <c r="A45" s="189">
        <v>37</v>
      </c>
      <c r="B45" s="190" t="s">
        <v>294</v>
      </c>
      <c r="C45" s="191">
        <v>100</v>
      </c>
      <c r="D45" s="191"/>
      <c r="E45" s="191">
        <v>100</v>
      </c>
      <c r="F45" s="191"/>
      <c r="G45" s="191">
        <v>100</v>
      </c>
      <c r="H45" s="191"/>
    </row>
    <row r="46" spans="1:8" ht="51">
      <c r="A46" s="189">
        <v>38</v>
      </c>
      <c r="B46" s="190" t="s">
        <v>74</v>
      </c>
      <c r="C46" s="191">
        <v>100</v>
      </c>
      <c r="D46" s="191"/>
      <c r="E46" s="191">
        <v>100</v>
      </c>
      <c r="F46" s="191"/>
      <c r="G46" s="191">
        <v>100</v>
      </c>
      <c r="H46" s="191"/>
    </row>
    <row r="47" spans="1:8" ht="51">
      <c r="A47" s="189">
        <v>39</v>
      </c>
      <c r="B47" s="190" t="s">
        <v>123</v>
      </c>
      <c r="C47" s="191">
        <v>100</v>
      </c>
      <c r="D47" s="191"/>
      <c r="E47" s="191">
        <v>100</v>
      </c>
      <c r="F47" s="191"/>
      <c r="G47" s="191">
        <v>100</v>
      </c>
      <c r="H47" s="191"/>
    </row>
    <row r="48" spans="1:8" ht="51">
      <c r="A48" s="189">
        <v>40</v>
      </c>
      <c r="B48" s="190" t="s">
        <v>1045</v>
      </c>
      <c r="C48" s="191">
        <v>100</v>
      </c>
      <c r="D48" s="191"/>
      <c r="E48" s="191">
        <v>100</v>
      </c>
      <c r="F48" s="191"/>
      <c r="G48" s="191">
        <v>100</v>
      </c>
      <c r="H48" s="191"/>
    </row>
    <row r="49" spans="1:16" ht="51">
      <c r="A49" s="189">
        <v>41</v>
      </c>
      <c r="B49" s="190" t="s">
        <v>1046</v>
      </c>
      <c r="C49" s="191"/>
      <c r="D49" s="191">
        <v>100</v>
      </c>
      <c r="E49" s="191"/>
      <c r="F49" s="191">
        <v>100</v>
      </c>
      <c r="G49" s="191"/>
      <c r="H49" s="191">
        <v>100</v>
      </c>
    </row>
    <row r="50" spans="1:16" ht="25.5">
      <c r="A50" s="189">
        <v>42</v>
      </c>
      <c r="B50" s="195" t="s">
        <v>316</v>
      </c>
      <c r="C50" s="198">
        <v>100</v>
      </c>
      <c r="D50" s="197"/>
      <c r="E50" s="198">
        <v>100</v>
      </c>
      <c r="F50" s="197"/>
      <c r="G50" s="198">
        <v>100</v>
      </c>
      <c r="H50" s="197"/>
    </row>
    <row r="51" spans="1:16" ht="25.5">
      <c r="A51" s="189">
        <v>43</v>
      </c>
      <c r="B51" s="199" t="s">
        <v>1040</v>
      </c>
      <c r="C51" s="198">
        <v>100</v>
      </c>
      <c r="D51" s="197"/>
      <c r="E51" s="198">
        <v>100</v>
      </c>
      <c r="F51" s="197"/>
      <c r="G51" s="198">
        <v>100</v>
      </c>
      <c r="H51" s="197"/>
    </row>
    <row r="52" spans="1:16">
      <c r="A52" s="189">
        <v>44</v>
      </c>
      <c r="B52" s="199" t="s">
        <v>1041</v>
      </c>
      <c r="C52" s="197"/>
      <c r="D52" s="201">
        <v>100</v>
      </c>
      <c r="E52" s="201"/>
      <c r="F52" s="201">
        <v>100</v>
      </c>
      <c r="G52" s="201"/>
      <c r="H52" s="201">
        <v>100</v>
      </c>
    </row>
    <row r="55" spans="1:16" ht="12.75" customHeight="1">
      <c r="A55" s="485" t="s">
        <v>1042</v>
      </c>
      <c r="B55" s="485"/>
      <c r="C55" s="485"/>
      <c r="D55" s="485"/>
      <c r="E55" s="485"/>
      <c r="F55" s="485"/>
      <c r="G55" s="485"/>
      <c r="H55" s="485"/>
      <c r="I55" s="202"/>
      <c r="J55" s="202"/>
      <c r="K55" s="202"/>
      <c r="L55" s="202"/>
      <c r="M55" s="202"/>
      <c r="N55" s="202"/>
      <c r="O55" s="202"/>
      <c r="P55" s="202"/>
    </row>
    <row r="56" spans="1:16">
      <c r="B56" s="154" t="s">
        <v>1044</v>
      </c>
    </row>
    <row r="57" spans="1:16">
      <c r="B57" s="154" t="s">
        <v>1043</v>
      </c>
    </row>
  </sheetData>
  <mergeCells count="19">
    <mergeCell ref="C5:D5"/>
    <mergeCell ref="E5:F5"/>
    <mergeCell ref="G5:H5"/>
    <mergeCell ref="A1:H1"/>
    <mergeCell ref="C16:D16"/>
    <mergeCell ref="E16:F16"/>
    <mergeCell ref="A55:H55"/>
    <mergeCell ref="A3:H3"/>
    <mergeCell ref="A2:H2"/>
    <mergeCell ref="C17:D17"/>
    <mergeCell ref="E17:F17"/>
    <mergeCell ref="G17:H17"/>
    <mergeCell ref="G16:H16"/>
    <mergeCell ref="C14:D14"/>
    <mergeCell ref="E14:F14"/>
    <mergeCell ref="G14:H14"/>
    <mergeCell ref="C15:D15"/>
    <mergeCell ref="E15:F15"/>
    <mergeCell ref="G15:H15"/>
  </mergeCells>
  <pageMargins left="0.54" right="0.1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O301"/>
  <sheetViews>
    <sheetView topLeftCell="A11" zoomScaleNormal="100" workbookViewId="0">
      <selection activeCell="A31" sqref="A31"/>
    </sheetView>
  </sheetViews>
  <sheetFormatPr defaultRowHeight="12.75"/>
  <cols>
    <col min="1" max="1" width="64.7109375" style="106" customWidth="1"/>
    <col min="2" max="2" width="4.42578125" style="106" customWidth="1"/>
    <col min="3" max="3" width="2.28515625" style="106" customWidth="1"/>
    <col min="4" max="4" width="3.42578125" style="106" customWidth="1"/>
    <col min="5" max="5" width="6.5703125" style="106" customWidth="1"/>
    <col min="6" max="6" width="3.42578125" style="106" bestFit="1" customWidth="1"/>
    <col min="7" max="7" width="6.7109375" style="106" customWidth="1"/>
    <col min="8" max="8" width="6.140625" style="282" customWidth="1"/>
    <col min="9" max="9" width="17.5703125" style="106" customWidth="1"/>
    <col min="10" max="11" width="17.42578125" style="106" customWidth="1"/>
    <col min="12" max="12" width="19.85546875" style="106" customWidth="1"/>
    <col min="13" max="13" width="18.42578125" style="106" customWidth="1"/>
    <col min="14" max="14" width="17.140625" style="106" customWidth="1"/>
    <col min="15" max="15" width="18.28515625" style="106" customWidth="1"/>
    <col min="16" max="16384" width="9.140625" style="106"/>
  </cols>
  <sheetData>
    <row r="1" spans="1:15" ht="60.75" hidden="1" customHeight="1">
      <c r="A1" s="482" t="str">
        <f>"Приложение №"&amp;Н2дох&amp;"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2"/>
      <c r="C1" s="482"/>
      <c r="D1" s="482"/>
      <c r="E1" s="482"/>
      <c r="F1" s="482"/>
      <c r="G1" s="482"/>
      <c r="H1" s="482"/>
      <c r="I1" s="482"/>
      <c r="J1" s="482"/>
      <c r="K1" s="482"/>
    </row>
    <row r="2" spans="1:15" ht="56.25" customHeight="1">
      <c r="A2" s="482" t="str">
        <f>"Приложение "&amp;Н1дох&amp;" к решению
Богучанского районного Совета депутатов
от "&amp;Р1дата&amp;" года №"&amp;Р1номер</f>
        <v>Приложение 2 к решению
Богучанского районного Совета депутатов
от  года №</v>
      </c>
      <c r="B2" s="482"/>
      <c r="C2" s="482"/>
      <c r="D2" s="482"/>
      <c r="E2" s="482"/>
      <c r="F2" s="482"/>
      <c r="G2" s="482"/>
      <c r="H2" s="482"/>
      <c r="I2" s="482"/>
      <c r="J2" s="482"/>
      <c r="K2" s="482"/>
    </row>
    <row r="3" spans="1:15" ht="18">
      <c r="A3" s="490" t="str">
        <f>"Доходы районного бюджета на "&amp;год&amp;" год и плановый период "&amp;ПлПер&amp;" годов"</f>
        <v>Доходы районного бюджета на 2024 год и плановый период 2025-2026 годов</v>
      </c>
      <c r="B3" s="490"/>
      <c r="C3" s="490"/>
      <c r="D3" s="490"/>
      <c r="E3" s="490"/>
      <c r="F3" s="490"/>
      <c r="G3" s="490"/>
      <c r="H3" s="490"/>
      <c r="I3" s="490"/>
      <c r="J3" s="490"/>
      <c r="K3" s="490"/>
    </row>
    <row r="4" spans="1:15">
      <c r="J4" s="107"/>
      <c r="K4" s="107" t="s">
        <v>69</v>
      </c>
    </row>
    <row r="5" spans="1:15" ht="3" customHeight="1">
      <c r="A5" s="491" t="s">
        <v>1444</v>
      </c>
      <c r="B5" s="493" t="s">
        <v>1445</v>
      </c>
      <c r="C5" s="493"/>
      <c r="D5" s="493"/>
      <c r="E5" s="493"/>
      <c r="F5" s="493"/>
      <c r="G5" s="493"/>
      <c r="H5" s="493"/>
      <c r="I5" s="489" t="s">
        <v>1761</v>
      </c>
      <c r="J5" s="489" t="s">
        <v>1976</v>
      </c>
      <c r="K5" s="489" t="s">
        <v>2079</v>
      </c>
    </row>
    <row r="6" spans="1:15" ht="6" customHeight="1">
      <c r="A6" s="491"/>
      <c r="B6" s="493"/>
      <c r="C6" s="493"/>
      <c r="D6" s="493"/>
      <c r="E6" s="493"/>
      <c r="F6" s="493"/>
      <c r="G6" s="493"/>
      <c r="H6" s="493"/>
      <c r="I6" s="489"/>
      <c r="J6" s="489"/>
      <c r="K6" s="489"/>
    </row>
    <row r="7" spans="1:15" ht="160.5" customHeight="1">
      <c r="A7" s="492"/>
      <c r="B7" s="273" t="s">
        <v>1437</v>
      </c>
      <c r="C7" s="273" t="s">
        <v>1438</v>
      </c>
      <c r="D7" s="273" t="s">
        <v>1439</v>
      </c>
      <c r="E7" s="273" t="s">
        <v>1440</v>
      </c>
      <c r="F7" s="273" t="s">
        <v>1441</v>
      </c>
      <c r="G7" s="273" t="s">
        <v>1442</v>
      </c>
      <c r="H7" s="273" t="s">
        <v>1443</v>
      </c>
      <c r="I7" s="489"/>
      <c r="J7" s="489"/>
      <c r="K7" s="489"/>
      <c r="L7" s="108"/>
      <c r="M7" s="109"/>
    </row>
    <row r="8" spans="1:15">
      <c r="A8" s="144">
        <v>1</v>
      </c>
      <c r="B8" s="145" t="s">
        <v>170</v>
      </c>
      <c r="C8" s="145" t="s">
        <v>265</v>
      </c>
      <c r="D8" s="145" t="s">
        <v>266</v>
      </c>
      <c r="E8" s="146" t="s">
        <v>267</v>
      </c>
      <c r="F8" s="145" t="s">
        <v>268</v>
      </c>
      <c r="G8" s="145" t="s">
        <v>269</v>
      </c>
      <c r="H8" s="146" t="s">
        <v>24</v>
      </c>
      <c r="I8" s="147" t="s">
        <v>191</v>
      </c>
      <c r="J8" s="147" t="s">
        <v>27</v>
      </c>
      <c r="K8" s="147" t="s">
        <v>198</v>
      </c>
      <c r="L8" s="110"/>
    </row>
    <row r="9" spans="1:15">
      <c r="A9" s="7" t="s">
        <v>33</v>
      </c>
      <c r="B9" s="370" t="s">
        <v>161</v>
      </c>
      <c r="C9" s="148" t="s">
        <v>126</v>
      </c>
      <c r="D9" s="148" t="s">
        <v>127</v>
      </c>
      <c r="E9" s="148" t="s">
        <v>128</v>
      </c>
      <c r="F9" s="148" t="s">
        <v>127</v>
      </c>
      <c r="G9" s="148" t="s">
        <v>129</v>
      </c>
      <c r="H9" s="148" t="s">
        <v>161</v>
      </c>
      <c r="I9" s="140">
        <f>I10+I21+I31+I43+I51+I55+I73+I80+I93+I100</f>
        <v>773777862</v>
      </c>
      <c r="J9" s="140">
        <f>J10+J21+J31+J43+J51+J55+J73+J80+J93+J100</f>
        <v>798583120</v>
      </c>
      <c r="K9" s="140">
        <f>K10+K21+K31+K43+K51+K55+K73+K80+K93+K100</f>
        <v>812551667</v>
      </c>
      <c r="M9" s="110"/>
      <c r="N9" s="110"/>
      <c r="O9" s="110"/>
    </row>
    <row r="10" spans="1:15">
      <c r="A10" s="7" t="s">
        <v>34</v>
      </c>
      <c r="B10" s="370" t="s">
        <v>130</v>
      </c>
      <c r="C10" s="148" t="s">
        <v>126</v>
      </c>
      <c r="D10" s="148" t="s">
        <v>131</v>
      </c>
      <c r="E10" s="148" t="s">
        <v>128</v>
      </c>
      <c r="F10" s="148" t="s">
        <v>127</v>
      </c>
      <c r="G10" s="148" t="s">
        <v>129</v>
      </c>
      <c r="H10" s="148" t="s">
        <v>161</v>
      </c>
      <c r="I10" s="140">
        <f t="shared" ref="I10:K10" si="0">I11+I14</f>
        <v>471121000</v>
      </c>
      <c r="J10" s="140">
        <f t="shared" si="0"/>
        <v>490267700</v>
      </c>
      <c r="K10" s="140">
        <f t="shared" si="0"/>
        <v>493104000</v>
      </c>
    </row>
    <row r="11" spans="1:15">
      <c r="A11" s="7" t="s">
        <v>1082</v>
      </c>
      <c r="B11" s="370" t="s">
        <v>130</v>
      </c>
      <c r="C11" s="148" t="s">
        <v>126</v>
      </c>
      <c r="D11" s="148" t="s">
        <v>131</v>
      </c>
      <c r="E11" s="148" t="s">
        <v>132</v>
      </c>
      <c r="F11" s="148" t="s">
        <v>127</v>
      </c>
      <c r="G11" s="148" t="s">
        <v>129</v>
      </c>
      <c r="H11" s="148" t="s">
        <v>133</v>
      </c>
      <c r="I11" s="140">
        <f t="shared" ref="I11:K12" si="1">I12</f>
        <v>17980000</v>
      </c>
      <c r="J11" s="140">
        <f t="shared" si="1"/>
        <v>18852000</v>
      </c>
      <c r="K11" s="140">
        <f t="shared" si="1"/>
        <v>19585000</v>
      </c>
    </row>
    <row r="12" spans="1:15" ht="25.5">
      <c r="A12" s="7" t="s">
        <v>2104</v>
      </c>
      <c r="B12" s="370" t="s">
        <v>130</v>
      </c>
      <c r="C12" s="148" t="s">
        <v>126</v>
      </c>
      <c r="D12" s="148" t="s">
        <v>131</v>
      </c>
      <c r="E12" s="148" t="s">
        <v>219</v>
      </c>
      <c r="F12" s="148" t="s">
        <v>127</v>
      </c>
      <c r="G12" s="148" t="s">
        <v>129</v>
      </c>
      <c r="H12" s="148" t="s">
        <v>133</v>
      </c>
      <c r="I12" s="140">
        <f t="shared" si="1"/>
        <v>17980000</v>
      </c>
      <c r="J12" s="140">
        <f t="shared" si="1"/>
        <v>18852000</v>
      </c>
      <c r="K12" s="140">
        <f t="shared" si="1"/>
        <v>19585000</v>
      </c>
    </row>
    <row r="13" spans="1:15" ht="127.5">
      <c r="A13" s="7" t="s">
        <v>2103</v>
      </c>
      <c r="B13" s="370" t="s">
        <v>130</v>
      </c>
      <c r="C13" s="148" t="s">
        <v>126</v>
      </c>
      <c r="D13" s="148" t="s">
        <v>131</v>
      </c>
      <c r="E13" s="148" t="s">
        <v>220</v>
      </c>
      <c r="F13" s="148" t="s">
        <v>221</v>
      </c>
      <c r="G13" s="148" t="s">
        <v>129</v>
      </c>
      <c r="H13" s="148" t="s">
        <v>133</v>
      </c>
      <c r="I13" s="139">
        <v>17980000</v>
      </c>
      <c r="J13" s="139">
        <v>18852000</v>
      </c>
      <c r="K13" s="139">
        <v>19585000</v>
      </c>
    </row>
    <row r="14" spans="1:15">
      <c r="A14" s="7" t="s">
        <v>1083</v>
      </c>
      <c r="B14" s="370" t="s">
        <v>130</v>
      </c>
      <c r="C14" s="148" t="s">
        <v>126</v>
      </c>
      <c r="D14" s="148" t="s">
        <v>131</v>
      </c>
      <c r="E14" s="148" t="s">
        <v>222</v>
      </c>
      <c r="F14" s="148" t="s">
        <v>131</v>
      </c>
      <c r="G14" s="148" t="s">
        <v>129</v>
      </c>
      <c r="H14" s="148" t="s">
        <v>133</v>
      </c>
      <c r="I14" s="139">
        <f>I15+I16+I17+I18+I19+I20</f>
        <v>453141000</v>
      </c>
      <c r="J14" s="139">
        <f t="shared" ref="J14:K14" si="2">J15+J16+J17+J18+J19+J20</f>
        <v>471415700</v>
      </c>
      <c r="K14" s="139">
        <f t="shared" si="2"/>
        <v>473519000</v>
      </c>
    </row>
    <row r="15" spans="1:15" ht="76.5">
      <c r="A15" s="228" t="s">
        <v>2122</v>
      </c>
      <c r="B15" s="370" t="s">
        <v>130</v>
      </c>
      <c r="C15" s="148" t="s">
        <v>126</v>
      </c>
      <c r="D15" s="148" t="s">
        <v>131</v>
      </c>
      <c r="E15" s="148" t="s">
        <v>223</v>
      </c>
      <c r="F15" s="148" t="s">
        <v>131</v>
      </c>
      <c r="G15" s="148" t="s">
        <v>129</v>
      </c>
      <c r="H15" s="148" t="s">
        <v>133</v>
      </c>
      <c r="I15" s="139">
        <v>440290000</v>
      </c>
      <c r="J15" s="139">
        <v>458400000</v>
      </c>
      <c r="K15" s="139">
        <v>460240000</v>
      </c>
    </row>
    <row r="16" spans="1:15" ht="76.5">
      <c r="A16" s="149" t="s">
        <v>259</v>
      </c>
      <c r="B16" s="370" t="s">
        <v>130</v>
      </c>
      <c r="C16" s="148" t="s">
        <v>126</v>
      </c>
      <c r="D16" s="148" t="s">
        <v>131</v>
      </c>
      <c r="E16" s="148" t="s">
        <v>224</v>
      </c>
      <c r="F16" s="148" t="s">
        <v>131</v>
      </c>
      <c r="G16" s="148" t="s">
        <v>129</v>
      </c>
      <c r="H16" s="148" t="s">
        <v>133</v>
      </c>
      <c r="I16" s="139">
        <v>490000</v>
      </c>
      <c r="J16" s="139">
        <v>497000</v>
      </c>
      <c r="K16" s="139">
        <v>500000</v>
      </c>
    </row>
    <row r="17" spans="1:11" ht="25.5">
      <c r="A17" s="149" t="s">
        <v>260</v>
      </c>
      <c r="B17" s="370" t="s">
        <v>130</v>
      </c>
      <c r="C17" s="148" t="s">
        <v>126</v>
      </c>
      <c r="D17" s="148" t="s">
        <v>131</v>
      </c>
      <c r="E17" s="148" t="s">
        <v>258</v>
      </c>
      <c r="F17" s="148" t="s">
        <v>131</v>
      </c>
      <c r="G17" s="148" t="s">
        <v>129</v>
      </c>
      <c r="H17" s="148" t="s">
        <v>133</v>
      </c>
      <c r="I17" s="139">
        <v>1782000</v>
      </c>
      <c r="J17" s="139">
        <v>1785000</v>
      </c>
      <c r="K17" s="139">
        <v>1789000</v>
      </c>
    </row>
    <row r="18" spans="1:11" ht="63.75">
      <c r="A18" s="149" t="s">
        <v>1023</v>
      </c>
      <c r="B18" s="370" t="s">
        <v>130</v>
      </c>
      <c r="C18" s="148" t="s">
        <v>126</v>
      </c>
      <c r="D18" s="148" t="s">
        <v>131</v>
      </c>
      <c r="E18" s="148" t="s">
        <v>618</v>
      </c>
      <c r="F18" s="148" t="s">
        <v>131</v>
      </c>
      <c r="G18" s="148" t="s">
        <v>129</v>
      </c>
      <c r="H18" s="148" t="s">
        <v>133</v>
      </c>
      <c r="I18" s="139">
        <v>9748000</v>
      </c>
      <c r="J18" s="139">
        <v>9831700</v>
      </c>
      <c r="K18" s="139">
        <v>10028000</v>
      </c>
    </row>
    <row r="19" spans="1:11" ht="102">
      <c r="A19" s="149" t="s">
        <v>2123</v>
      </c>
      <c r="B19" s="370" t="s">
        <v>130</v>
      </c>
      <c r="C19" s="148" t="s">
        <v>126</v>
      </c>
      <c r="D19" s="148" t="s">
        <v>131</v>
      </c>
      <c r="E19" s="148" t="s">
        <v>1632</v>
      </c>
      <c r="F19" s="148" t="s">
        <v>131</v>
      </c>
      <c r="G19" s="148" t="s">
        <v>129</v>
      </c>
      <c r="H19" s="148" t="s">
        <v>133</v>
      </c>
      <c r="I19" s="139">
        <v>351000</v>
      </c>
      <c r="J19" s="139">
        <v>388000</v>
      </c>
      <c r="K19" s="139">
        <v>415000</v>
      </c>
    </row>
    <row r="20" spans="1:11" ht="38.25">
      <c r="A20" s="149" t="s">
        <v>2080</v>
      </c>
      <c r="B20" s="370" t="s">
        <v>130</v>
      </c>
      <c r="C20" s="148" t="s">
        <v>126</v>
      </c>
      <c r="D20" s="148" t="s">
        <v>131</v>
      </c>
      <c r="E20" s="148" t="s">
        <v>2081</v>
      </c>
      <c r="F20" s="148" t="s">
        <v>131</v>
      </c>
      <c r="G20" s="148" t="s">
        <v>129</v>
      </c>
      <c r="H20" s="148" t="s">
        <v>133</v>
      </c>
      <c r="I20" s="139">
        <v>480000</v>
      </c>
      <c r="J20" s="139">
        <v>514000</v>
      </c>
      <c r="K20" s="139">
        <v>547000</v>
      </c>
    </row>
    <row r="21" spans="1:11" ht="25.5">
      <c r="A21" s="149" t="s">
        <v>1084</v>
      </c>
      <c r="B21" s="370" t="s">
        <v>161</v>
      </c>
      <c r="C21" s="148" t="s">
        <v>126</v>
      </c>
      <c r="D21" s="148" t="s">
        <v>233</v>
      </c>
      <c r="E21" s="148" t="s">
        <v>128</v>
      </c>
      <c r="F21" s="148" t="s">
        <v>127</v>
      </c>
      <c r="G21" s="148" t="s">
        <v>129</v>
      </c>
      <c r="H21" s="148" t="s">
        <v>161</v>
      </c>
      <c r="I21" s="140">
        <f t="shared" ref="I21:K21" si="3">I22</f>
        <v>93700</v>
      </c>
      <c r="J21" s="140">
        <f t="shared" si="3"/>
        <v>90000</v>
      </c>
      <c r="K21" s="140">
        <f t="shared" si="3"/>
        <v>90900</v>
      </c>
    </row>
    <row r="22" spans="1:11" ht="25.5">
      <c r="A22" s="149" t="s">
        <v>270</v>
      </c>
      <c r="B22" s="370" t="s">
        <v>161</v>
      </c>
      <c r="C22" s="148" t="s">
        <v>126</v>
      </c>
      <c r="D22" s="148" t="s">
        <v>233</v>
      </c>
      <c r="E22" s="148" t="s">
        <v>222</v>
      </c>
      <c r="F22" s="148" t="s">
        <v>131</v>
      </c>
      <c r="G22" s="148" t="s">
        <v>129</v>
      </c>
      <c r="H22" s="148" t="s">
        <v>133</v>
      </c>
      <c r="I22" s="140">
        <f>I23+I25+I27+I29</f>
        <v>93700</v>
      </c>
      <c r="J22" s="140">
        <f t="shared" ref="J22:K22" si="4">J23+J25+J27+J29</f>
        <v>90000</v>
      </c>
      <c r="K22" s="140">
        <f t="shared" si="4"/>
        <v>90900</v>
      </c>
    </row>
    <row r="23" spans="1:11" ht="51">
      <c r="A23" s="149" t="s">
        <v>272</v>
      </c>
      <c r="B23" s="370" t="s">
        <v>130</v>
      </c>
      <c r="C23" s="148" t="s">
        <v>126</v>
      </c>
      <c r="D23" s="148" t="s">
        <v>233</v>
      </c>
      <c r="E23" s="148" t="s">
        <v>1800</v>
      </c>
      <c r="F23" s="148" t="s">
        <v>131</v>
      </c>
      <c r="G23" s="148" t="s">
        <v>129</v>
      </c>
      <c r="H23" s="148" t="s">
        <v>133</v>
      </c>
      <c r="I23" s="140">
        <f>I24</f>
        <v>48900</v>
      </c>
      <c r="J23" s="140">
        <f t="shared" ref="J23:K23" si="5">J24</f>
        <v>41800</v>
      </c>
      <c r="K23" s="140">
        <f t="shared" si="5"/>
        <v>41600</v>
      </c>
    </row>
    <row r="24" spans="1:11" ht="89.25">
      <c r="A24" s="149" t="s">
        <v>1801</v>
      </c>
      <c r="B24" s="370" t="s">
        <v>130</v>
      </c>
      <c r="C24" s="148" t="s">
        <v>126</v>
      </c>
      <c r="D24" s="148" t="s">
        <v>233</v>
      </c>
      <c r="E24" s="148" t="s">
        <v>1700</v>
      </c>
      <c r="F24" s="148" t="s">
        <v>131</v>
      </c>
      <c r="G24" s="148" t="s">
        <v>129</v>
      </c>
      <c r="H24" s="148" t="s">
        <v>133</v>
      </c>
      <c r="I24" s="139">
        <v>48900</v>
      </c>
      <c r="J24" s="139">
        <v>41800</v>
      </c>
      <c r="K24" s="139">
        <v>41600</v>
      </c>
    </row>
    <row r="25" spans="1:11" ht="63.75">
      <c r="A25" s="149" t="s">
        <v>273</v>
      </c>
      <c r="B25" s="370" t="s">
        <v>130</v>
      </c>
      <c r="C25" s="148" t="s">
        <v>126</v>
      </c>
      <c r="D25" s="148" t="s">
        <v>233</v>
      </c>
      <c r="E25" s="148" t="s">
        <v>1802</v>
      </c>
      <c r="F25" s="148" t="s">
        <v>131</v>
      </c>
      <c r="G25" s="148" t="s">
        <v>129</v>
      </c>
      <c r="H25" s="148" t="s">
        <v>133</v>
      </c>
      <c r="I25" s="139">
        <f>I26</f>
        <v>200</v>
      </c>
      <c r="J25" s="139">
        <f t="shared" ref="J25:K25" si="6">J26</f>
        <v>300</v>
      </c>
      <c r="K25" s="139">
        <f t="shared" si="6"/>
        <v>300</v>
      </c>
    </row>
    <row r="26" spans="1:11" ht="102">
      <c r="A26" s="149" t="s">
        <v>1803</v>
      </c>
      <c r="B26" s="370" t="s">
        <v>130</v>
      </c>
      <c r="C26" s="148" t="s">
        <v>126</v>
      </c>
      <c r="D26" s="148" t="s">
        <v>233</v>
      </c>
      <c r="E26" s="148" t="s">
        <v>1701</v>
      </c>
      <c r="F26" s="148" t="s">
        <v>131</v>
      </c>
      <c r="G26" s="148" t="s">
        <v>129</v>
      </c>
      <c r="H26" s="148" t="s">
        <v>133</v>
      </c>
      <c r="I26" s="139">
        <v>200</v>
      </c>
      <c r="J26" s="139">
        <v>300</v>
      </c>
      <c r="K26" s="139">
        <v>300</v>
      </c>
    </row>
    <row r="27" spans="1:11" ht="51">
      <c r="A27" s="149" t="s">
        <v>1804</v>
      </c>
      <c r="B27" s="370" t="s">
        <v>130</v>
      </c>
      <c r="C27" s="148" t="s">
        <v>126</v>
      </c>
      <c r="D27" s="148" t="s">
        <v>233</v>
      </c>
      <c r="E27" s="148" t="s">
        <v>1805</v>
      </c>
      <c r="F27" s="148" t="s">
        <v>131</v>
      </c>
      <c r="G27" s="148" t="s">
        <v>129</v>
      </c>
      <c r="H27" s="148" t="s">
        <v>133</v>
      </c>
      <c r="I27" s="139">
        <f>I28</f>
        <v>50700</v>
      </c>
      <c r="J27" s="139">
        <f t="shared" ref="J27:K27" si="7">J28</f>
        <v>54200</v>
      </c>
      <c r="K27" s="139">
        <f t="shared" si="7"/>
        <v>56100</v>
      </c>
    </row>
    <row r="28" spans="1:11" ht="89.25">
      <c r="A28" s="149" t="s">
        <v>1806</v>
      </c>
      <c r="B28" s="370" t="s">
        <v>130</v>
      </c>
      <c r="C28" s="148" t="s">
        <v>126</v>
      </c>
      <c r="D28" s="148" t="s">
        <v>233</v>
      </c>
      <c r="E28" s="148" t="s">
        <v>1702</v>
      </c>
      <c r="F28" s="148" t="s">
        <v>131</v>
      </c>
      <c r="G28" s="148" t="s">
        <v>129</v>
      </c>
      <c r="H28" s="148" t="s">
        <v>133</v>
      </c>
      <c r="I28" s="139">
        <v>50700</v>
      </c>
      <c r="J28" s="139">
        <v>54200</v>
      </c>
      <c r="K28" s="139">
        <v>56100</v>
      </c>
    </row>
    <row r="29" spans="1:11" ht="51">
      <c r="A29" s="7" t="s">
        <v>1807</v>
      </c>
      <c r="B29" s="370" t="s">
        <v>130</v>
      </c>
      <c r="C29" s="148" t="s">
        <v>126</v>
      </c>
      <c r="D29" s="148" t="s">
        <v>233</v>
      </c>
      <c r="E29" s="148" t="s">
        <v>1808</v>
      </c>
      <c r="F29" s="148" t="s">
        <v>131</v>
      </c>
      <c r="G29" s="148" t="s">
        <v>129</v>
      </c>
      <c r="H29" s="148" t="s">
        <v>133</v>
      </c>
      <c r="I29" s="139">
        <f>I30</f>
        <v>-6100</v>
      </c>
      <c r="J29" s="139">
        <f t="shared" ref="J29:K29" si="8">J30</f>
        <v>-6300</v>
      </c>
      <c r="K29" s="139">
        <f t="shared" si="8"/>
        <v>-7100</v>
      </c>
    </row>
    <row r="30" spans="1:11" ht="89.25">
      <c r="A30" s="255" t="s">
        <v>1809</v>
      </c>
      <c r="B30" s="370" t="s">
        <v>130</v>
      </c>
      <c r="C30" s="148" t="s">
        <v>126</v>
      </c>
      <c r="D30" s="148" t="s">
        <v>233</v>
      </c>
      <c r="E30" s="148" t="s">
        <v>1703</v>
      </c>
      <c r="F30" s="148" t="s">
        <v>131</v>
      </c>
      <c r="G30" s="148" t="s">
        <v>129</v>
      </c>
      <c r="H30" s="148" t="s">
        <v>133</v>
      </c>
      <c r="I30" s="139">
        <v>-6100</v>
      </c>
      <c r="J30" s="139">
        <v>-6300</v>
      </c>
      <c r="K30" s="139">
        <v>-7100</v>
      </c>
    </row>
    <row r="31" spans="1:11">
      <c r="A31" s="7" t="s">
        <v>88</v>
      </c>
      <c r="B31" s="370" t="s">
        <v>130</v>
      </c>
      <c r="C31" s="148" t="s">
        <v>126</v>
      </c>
      <c r="D31" s="148" t="s">
        <v>225</v>
      </c>
      <c r="E31" s="148" t="s">
        <v>128</v>
      </c>
      <c r="F31" s="148" t="s">
        <v>127</v>
      </c>
      <c r="G31" s="148" t="s">
        <v>129</v>
      </c>
      <c r="H31" s="148" t="s">
        <v>161</v>
      </c>
      <c r="I31" s="140">
        <f>I37+I39+I41+I32</f>
        <v>174028000</v>
      </c>
      <c r="J31" s="140">
        <f>J37+J39+J41+J32</f>
        <v>178608000</v>
      </c>
      <c r="K31" s="140">
        <f>K37+K39+K41+K32</f>
        <v>185219700</v>
      </c>
    </row>
    <row r="32" spans="1:11" ht="25.5">
      <c r="A32" s="303" t="s">
        <v>1358</v>
      </c>
      <c r="B32" s="370" t="s">
        <v>130</v>
      </c>
      <c r="C32" s="148" t="s">
        <v>126</v>
      </c>
      <c r="D32" s="148" t="s">
        <v>225</v>
      </c>
      <c r="E32" s="148" t="s">
        <v>132</v>
      </c>
      <c r="F32" s="148" t="s">
        <v>127</v>
      </c>
      <c r="G32" s="148" t="s">
        <v>129</v>
      </c>
      <c r="H32" s="148" t="s">
        <v>133</v>
      </c>
      <c r="I32" s="140">
        <f>I33+I35</f>
        <v>150711000</v>
      </c>
      <c r="J32" s="140">
        <f>J33+J35</f>
        <v>154921000</v>
      </c>
      <c r="K32" s="140">
        <f>K33+K35</f>
        <v>161102700</v>
      </c>
    </row>
    <row r="33" spans="1:11" ht="25.5">
      <c r="A33" s="7" t="s">
        <v>1359</v>
      </c>
      <c r="B33" s="370" t="s">
        <v>130</v>
      </c>
      <c r="C33" s="148" t="s">
        <v>126</v>
      </c>
      <c r="D33" s="148" t="s">
        <v>225</v>
      </c>
      <c r="E33" s="148" t="s">
        <v>219</v>
      </c>
      <c r="F33" s="148" t="s">
        <v>131</v>
      </c>
      <c r="G33" s="148" t="s">
        <v>129</v>
      </c>
      <c r="H33" s="148" t="s">
        <v>133</v>
      </c>
      <c r="I33" s="140">
        <f t="shared" ref="I33:K33" si="9">I34</f>
        <v>136000000</v>
      </c>
      <c r="J33" s="140">
        <f t="shared" si="9"/>
        <v>139596700</v>
      </c>
      <c r="K33" s="140">
        <f t="shared" si="9"/>
        <v>145166300</v>
      </c>
    </row>
    <row r="34" spans="1:11" ht="25.5">
      <c r="A34" s="7" t="s">
        <v>1359</v>
      </c>
      <c r="B34" s="370" t="s">
        <v>130</v>
      </c>
      <c r="C34" s="148" t="s">
        <v>126</v>
      </c>
      <c r="D34" s="148" t="s">
        <v>225</v>
      </c>
      <c r="E34" s="150" t="s">
        <v>1360</v>
      </c>
      <c r="F34" s="148" t="s">
        <v>131</v>
      </c>
      <c r="G34" s="148" t="s">
        <v>129</v>
      </c>
      <c r="H34" s="148" t="s">
        <v>133</v>
      </c>
      <c r="I34" s="140">
        <v>136000000</v>
      </c>
      <c r="J34" s="140">
        <v>139596700</v>
      </c>
      <c r="K34" s="140">
        <v>145166300</v>
      </c>
    </row>
    <row r="35" spans="1:11" ht="38.25">
      <c r="A35" s="7" t="s">
        <v>1361</v>
      </c>
      <c r="B35" s="370" t="s">
        <v>130</v>
      </c>
      <c r="C35" s="148" t="s">
        <v>126</v>
      </c>
      <c r="D35" s="148" t="s">
        <v>225</v>
      </c>
      <c r="E35" s="150" t="s">
        <v>1362</v>
      </c>
      <c r="F35" s="148" t="s">
        <v>131</v>
      </c>
      <c r="G35" s="148" t="s">
        <v>129</v>
      </c>
      <c r="H35" s="148" t="s">
        <v>133</v>
      </c>
      <c r="I35" s="140">
        <f t="shared" ref="I35:K35" si="10">I36</f>
        <v>14711000</v>
      </c>
      <c r="J35" s="140">
        <f t="shared" si="10"/>
        <v>15324300</v>
      </c>
      <c r="K35" s="140">
        <f t="shared" si="10"/>
        <v>15936400</v>
      </c>
    </row>
    <row r="36" spans="1:11" ht="51">
      <c r="A36" s="7" t="s">
        <v>1363</v>
      </c>
      <c r="B36" s="370" t="s">
        <v>130</v>
      </c>
      <c r="C36" s="148" t="s">
        <v>126</v>
      </c>
      <c r="D36" s="148" t="s">
        <v>225</v>
      </c>
      <c r="E36" s="150" t="s">
        <v>1787</v>
      </c>
      <c r="F36" s="148" t="s">
        <v>131</v>
      </c>
      <c r="G36" s="148" t="s">
        <v>129</v>
      </c>
      <c r="H36" s="148" t="s">
        <v>133</v>
      </c>
      <c r="I36" s="140">
        <v>14711000</v>
      </c>
      <c r="J36" s="140">
        <v>15324300</v>
      </c>
      <c r="K36" s="140">
        <v>15936400</v>
      </c>
    </row>
    <row r="37" spans="1:11">
      <c r="A37" s="7" t="s">
        <v>89</v>
      </c>
      <c r="B37" s="370" t="s">
        <v>130</v>
      </c>
      <c r="C37" s="148" t="s">
        <v>126</v>
      </c>
      <c r="D37" s="148" t="s">
        <v>225</v>
      </c>
      <c r="E37" s="150" t="s">
        <v>222</v>
      </c>
      <c r="F37" s="148" t="s">
        <v>221</v>
      </c>
      <c r="G37" s="148" t="s">
        <v>129</v>
      </c>
      <c r="H37" s="148" t="s">
        <v>133</v>
      </c>
      <c r="I37" s="140">
        <f t="shared" ref="I37:K37" si="11">SUM(I38:I38)</f>
        <v>236000</v>
      </c>
      <c r="J37" s="140">
        <f t="shared" si="11"/>
        <v>236000</v>
      </c>
      <c r="K37" s="140">
        <f t="shared" si="11"/>
        <v>236000</v>
      </c>
    </row>
    <row r="38" spans="1:11">
      <c r="A38" s="7" t="s">
        <v>89</v>
      </c>
      <c r="B38" s="370" t="s">
        <v>130</v>
      </c>
      <c r="C38" s="148" t="s">
        <v>126</v>
      </c>
      <c r="D38" s="148" t="s">
        <v>225</v>
      </c>
      <c r="E38" s="150" t="s">
        <v>223</v>
      </c>
      <c r="F38" s="148" t="s">
        <v>221</v>
      </c>
      <c r="G38" s="148" t="s">
        <v>129</v>
      </c>
      <c r="H38" s="148" t="s">
        <v>133</v>
      </c>
      <c r="I38" s="139">
        <v>236000</v>
      </c>
      <c r="J38" s="139">
        <v>236000</v>
      </c>
      <c r="K38" s="139">
        <v>236000</v>
      </c>
    </row>
    <row r="39" spans="1:11">
      <c r="A39" s="7" t="s">
        <v>19</v>
      </c>
      <c r="B39" s="370" t="s">
        <v>130</v>
      </c>
      <c r="C39" s="148" t="s">
        <v>126</v>
      </c>
      <c r="D39" s="148" t="s">
        <v>225</v>
      </c>
      <c r="E39" s="150" t="s">
        <v>32</v>
      </c>
      <c r="F39" s="148" t="s">
        <v>131</v>
      </c>
      <c r="G39" s="148" t="s">
        <v>129</v>
      </c>
      <c r="H39" s="148" t="s">
        <v>133</v>
      </c>
      <c r="I39" s="140">
        <f>I40</f>
        <v>1000</v>
      </c>
      <c r="J39" s="140">
        <f t="shared" ref="J39:K39" si="12">J40</f>
        <v>1000</v>
      </c>
      <c r="K39" s="140">
        <f t="shared" si="12"/>
        <v>1000</v>
      </c>
    </row>
    <row r="40" spans="1:11">
      <c r="A40" s="7" t="s">
        <v>19</v>
      </c>
      <c r="B40" s="370" t="s">
        <v>130</v>
      </c>
      <c r="C40" s="148" t="s">
        <v>126</v>
      </c>
      <c r="D40" s="148" t="s">
        <v>225</v>
      </c>
      <c r="E40" s="150" t="s">
        <v>204</v>
      </c>
      <c r="F40" s="148" t="s">
        <v>131</v>
      </c>
      <c r="G40" s="148" t="s">
        <v>129</v>
      </c>
      <c r="H40" s="148" t="s">
        <v>133</v>
      </c>
      <c r="I40" s="139">
        <v>1000</v>
      </c>
      <c r="J40" s="139">
        <v>1000</v>
      </c>
      <c r="K40" s="139">
        <v>1000</v>
      </c>
    </row>
    <row r="41" spans="1:11" ht="25.5">
      <c r="A41" s="7" t="s">
        <v>626</v>
      </c>
      <c r="B41" s="370" t="s">
        <v>130</v>
      </c>
      <c r="C41" s="148" t="s">
        <v>126</v>
      </c>
      <c r="D41" s="148" t="s">
        <v>225</v>
      </c>
      <c r="E41" s="148" t="s">
        <v>22</v>
      </c>
      <c r="F41" s="148" t="s">
        <v>221</v>
      </c>
      <c r="G41" s="148" t="s">
        <v>129</v>
      </c>
      <c r="H41" s="148" t="s">
        <v>133</v>
      </c>
      <c r="I41" s="140">
        <f t="shared" ref="I41:K41" si="13">I42</f>
        <v>23080000</v>
      </c>
      <c r="J41" s="140">
        <f t="shared" si="13"/>
        <v>23450000</v>
      </c>
      <c r="K41" s="140">
        <f t="shared" si="13"/>
        <v>23880000</v>
      </c>
    </row>
    <row r="42" spans="1:11" ht="25.5">
      <c r="A42" s="7" t="s">
        <v>274</v>
      </c>
      <c r="B42" s="370" t="s">
        <v>130</v>
      </c>
      <c r="C42" s="148" t="s">
        <v>126</v>
      </c>
      <c r="D42" s="148" t="s">
        <v>225</v>
      </c>
      <c r="E42" s="148" t="s">
        <v>275</v>
      </c>
      <c r="F42" s="148" t="s">
        <v>221</v>
      </c>
      <c r="G42" s="148" t="s">
        <v>129</v>
      </c>
      <c r="H42" s="148" t="s">
        <v>133</v>
      </c>
      <c r="I42" s="139">
        <v>23080000</v>
      </c>
      <c r="J42" s="139">
        <v>23450000</v>
      </c>
      <c r="K42" s="139">
        <v>23880000</v>
      </c>
    </row>
    <row r="43" spans="1:11">
      <c r="A43" s="7" t="s">
        <v>90</v>
      </c>
      <c r="B43" s="370" t="s">
        <v>130</v>
      </c>
      <c r="C43" s="148" t="s">
        <v>126</v>
      </c>
      <c r="D43" s="148" t="s">
        <v>226</v>
      </c>
      <c r="E43" s="148" t="s">
        <v>128</v>
      </c>
      <c r="F43" s="148" t="s">
        <v>127</v>
      </c>
      <c r="G43" s="148" t="s">
        <v>129</v>
      </c>
      <c r="H43" s="148" t="s">
        <v>161</v>
      </c>
      <c r="I43" s="140">
        <f t="shared" ref="I43:K43" si="14">I46+I44</f>
        <v>1029000</v>
      </c>
      <c r="J43" s="140">
        <f t="shared" si="14"/>
        <v>1078345</v>
      </c>
      <c r="K43" s="140">
        <f t="shared" si="14"/>
        <v>1121303</v>
      </c>
    </row>
    <row r="44" spans="1:11">
      <c r="A44" s="7" t="s">
        <v>238</v>
      </c>
      <c r="B44" s="370" t="s">
        <v>130</v>
      </c>
      <c r="C44" s="148" t="s">
        <v>126</v>
      </c>
      <c r="D44" s="148" t="s">
        <v>226</v>
      </c>
      <c r="E44" s="148" t="s">
        <v>132</v>
      </c>
      <c r="F44" s="148" t="s">
        <v>127</v>
      </c>
      <c r="G44" s="148" t="s">
        <v>129</v>
      </c>
      <c r="H44" s="148" t="s">
        <v>133</v>
      </c>
      <c r="I44" s="140">
        <f t="shared" ref="I44:K44" si="15">I45</f>
        <v>1000</v>
      </c>
      <c r="J44" s="140">
        <f t="shared" si="15"/>
        <v>1000</v>
      </c>
      <c r="K44" s="140">
        <f t="shared" si="15"/>
        <v>1000</v>
      </c>
    </row>
    <row r="45" spans="1:11" ht="38.25">
      <c r="A45" s="7" t="s">
        <v>239</v>
      </c>
      <c r="B45" s="370" t="s">
        <v>130</v>
      </c>
      <c r="C45" s="148" t="s">
        <v>126</v>
      </c>
      <c r="D45" s="148" t="s">
        <v>226</v>
      </c>
      <c r="E45" s="148" t="s">
        <v>240</v>
      </c>
      <c r="F45" s="148" t="s">
        <v>225</v>
      </c>
      <c r="G45" s="148" t="s">
        <v>129</v>
      </c>
      <c r="H45" s="148" t="s">
        <v>133</v>
      </c>
      <c r="I45" s="139">
        <v>1000</v>
      </c>
      <c r="J45" s="139">
        <v>1000</v>
      </c>
      <c r="K45" s="139">
        <v>1000</v>
      </c>
    </row>
    <row r="46" spans="1:11">
      <c r="A46" s="7" t="s">
        <v>91</v>
      </c>
      <c r="B46" s="370" t="s">
        <v>130</v>
      </c>
      <c r="C46" s="148" t="s">
        <v>126</v>
      </c>
      <c r="D46" s="148" t="s">
        <v>226</v>
      </c>
      <c r="E46" s="150" t="s">
        <v>227</v>
      </c>
      <c r="F46" s="148" t="s">
        <v>127</v>
      </c>
      <c r="G46" s="148" t="s">
        <v>129</v>
      </c>
      <c r="H46" s="148" t="s">
        <v>133</v>
      </c>
      <c r="I46" s="140">
        <f>I47+I49</f>
        <v>1028000</v>
      </c>
      <c r="J46" s="140">
        <f t="shared" ref="J46:K46" si="16">J47+J49</f>
        <v>1077345</v>
      </c>
      <c r="K46" s="140">
        <f t="shared" si="16"/>
        <v>1120303</v>
      </c>
    </row>
    <row r="47" spans="1:11">
      <c r="A47" s="151" t="s">
        <v>1078</v>
      </c>
      <c r="B47" s="370" t="s">
        <v>130</v>
      </c>
      <c r="C47" s="148" t="s">
        <v>126</v>
      </c>
      <c r="D47" s="148" t="s">
        <v>226</v>
      </c>
      <c r="E47" s="150" t="s">
        <v>1079</v>
      </c>
      <c r="F47" s="148" t="s">
        <v>127</v>
      </c>
      <c r="G47" s="148" t="s">
        <v>129</v>
      </c>
      <c r="H47" s="148" t="s">
        <v>133</v>
      </c>
      <c r="I47" s="140">
        <f t="shared" ref="I47:K47" si="17">I48</f>
        <v>1017600</v>
      </c>
      <c r="J47" s="140">
        <f t="shared" si="17"/>
        <v>1066445</v>
      </c>
      <c r="K47" s="140">
        <f t="shared" si="17"/>
        <v>1109103</v>
      </c>
    </row>
    <row r="48" spans="1:11" ht="25.5">
      <c r="A48" s="151" t="s">
        <v>614</v>
      </c>
      <c r="B48" s="370" t="s">
        <v>130</v>
      </c>
      <c r="C48" s="148" t="s">
        <v>126</v>
      </c>
      <c r="D48" s="148" t="s">
        <v>226</v>
      </c>
      <c r="E48" s="150" t="s">
        <v>615</v>
      </c>
      <c r="F48" s="148" t="s">
        <v>225</v>
      </c>
      <c r="G48" s="148" t="s">
        <v>129</v>
      </c>
      <c r="H48" s="148" t="s">
        <v>133</v>
      </c>
      <c r="I48" s="139">
        <v>1017600</v>
      </c>
      <c r="J48" s="139">
        <v>1066445</v>
      </c>
      <c r="K48" s="139">
        <v>1109103</v>
      </c>
    </row>
    <row r="49" spans="1:14">
      <c r="A49" s="151" t="s">
        <v>1080</v>
      </c>
      <c r="B49" s="370" t="s">
        <v>130</v>
      </c>
      <c r="C49" s="148" t="s">
        <v>126</v>
      </c>
      <c r="D49" s="148" t="s">
        <v>226</v>
      </c>
      <c r="E49" s="150" t="s">
        <v>1081</v>
      </c>
      <c r="F49" s="148" t="s">
        <v>127</v>
      </c>
      <c r="G49" s="148" t="s">
        <v>129</v>
      </c>
      <c r="H49" s="148" t="s">
        <v>133</v>
      </c>
      <c r="I49" s="140">
        <f t="shared" ref="I49:K49" si="18">I50</f>
        <v>10400</v>
      </c>
      <c r="J49" s="140">
        <f t="shared" si="18"/>
        <v>10900</v>
      </c>
      <c r="K49" s="140">
        <f t="shared" si="18"/>
        <v>11200</v>
      </c>
    </row>
    <row r="50" spans="1:14" ht="38.25">
      <c r="A50" s="7" t="s">
        <v>617</v>
      </c>
      <c r="B50" s="370" t="s">
        <v>130</v>
      </c>
      <c r="C50" s="148" t="s">
        <v>126</v>
      </c>
      <c r="D50" s="148" t="s">
        <v>226</v>
      </c>
      <c r="E50" s="150" t="s">
        <v>616</v>
      </c>
      <c r="F50" s="148" t="s">
        <v>225</v>
      </c>
      <c r="G50" s="148" t="s">
        <v>129</v>
      </c>
      <c r="H50" s="148" t="s">
        <v>133</v>
      </c>
      <c r="I50" s="139">
        <v>10400</v>
      </c>
      <c r="J50" s="139">
        <v>10900</v>
      </c>
      <c r="K50" s="139">
        <v>11200</v>
      </c>
    </row>
    <row r="51" spans="1:14">
      <c r="A51" s="7" t="s">
        <v>20</v>
      </c>
      <c r="B51" s="370" t="s">
        <v>161</v>
      </c>
      <c r="C51" s="148" t="s">
        <v>126</v>
      </c>
      <c r="D51" s="148" t="s">
        <v>31</v>
      </c>
      <c r="E51" s="150" t="s">
        <v>128</v>
      </c>
      <c r="F51" s="148" t="s">
        <v>127</v>
      </c>
      <c r="G51" s="148" t="s">
        <v>129</v>
      </c>
      <c r="H51" s="148" t="s">
        <v>161</v>
      </c>
      <c r="I51" s="140">
        <f t="shared" ref="I51:K51" si="19">I52+I54</f>
        <v>7859000</v>
      </c>
      <c r="J51" s="140">
        <f t="shared" si="19"/>
        <v>8016000</v>
      </c>
      <c r="K51" s="140">
        <f t="shared" si="19"/>
        <v>8176000</v>
      </c>
    </row>
    <row r="52" spans="1:14" ht="25.5">
      <c r="A52" s="255" t="s">
        <v>92</v>
      </c>
      <c r="B52" s="370" t="s">
        <v>161</v>
      </c>
      <c r="C52" s="148" t="s">
        <v>126</v>
      </c>
      <c r="D52" s="148" t="s">
        <v>31</v>
      </c>
      <c r="E52" s="150" t="s">
        <v>32</v>
      </c>
      <c r="F52" s="148" t="s">
        <v>131</v>
      </c>
      <c r="G52" s="148" t="s">
        <v>129</v>
      </c>
      <c r="H52" s="148" t="s">
        <v>133</v>
      </c>
      <c r="I52" s="140">
        <f t="shared" ref="I52:K52" si="20">I53</f>
        <v>7854000</v>
      </c>
      <c r="J52" s="140">
        <f t="shared" si="20"/>
        <v>8011000</v>
      </c>
      <c r="K52" s="140">
        <f t="shared" si="20"/>
        <v>8171000</v>
      </c>
    </row>
    <row r="53" spans="1:14" ht="38.25">
      <c r="A53" s="7" t="s">
        <v>1085</v>
      </c>
      <c r="B53" s="370" t="s">
        <v>130</v>
      </c>
      <c r="C53" s="148" t="s">
        <v>126</v>
      </c>
      <c r="D53" s="148" t="s">
        <v>31</v>
      </c>
      <c r="E53" s="150" t="s">
        <v>204</v>
      </c>
      <c r="F53" s="148" t="s">
        <v>131</v>
      </c>
      <c r="G53" s="148" t="s">
        <v>129</v>
      </c>
      <c r="H53" s="148" t="s">
        <v>133</v>
      </c>
      <c r="I53" s="139">
        <v>7854000</v>
      </c>
      <c r="J53" s="139">
        <v>8011000</v>
      </c>
      <c r="K53" s="139">
        <v>8171000</v>
      </c>
    </row>
    <row r="54" spans="1:14" ht="25.5">
      <c r="A54" s="255" t="s">
        <v>1203</v>
      </c>
      <c r="B54" s="370" t="s">
        <v>5</v>
      </c>
      <c r="C54" s="148" t="s">
        <v>126</v>
      </c>
      <c r="D54" s="148" t="s">
        <v>31</v>
      </c>
      <c r="E54" s="150" t="s">
        <v>1204</v>
      </c>
      <c r="F54" s="148" t="s">
        <v>131</v>
      </c>
      <c r="G54" s="148" t="s">
        <v>129</v>
      </c>
      <c r="H54" s="148" t="s">
        <v>133</v>
      </c>
      <c r="I54" s="139">
        <v>5000</v>
      </c>
      <c r="J54" s="139">
        <v>5000</v>
      </c>
      <c r="K54" s="139">
        <v>5000</v>
      </c>
    </row>
    <row r="55" spans="1:14" ht="25.5">
      <c r="A55" s="255" t="s">
        <v>100</v>
      </c>
      <c r="B55" s="370" t="s">
        <v>161</v>
      </c>
      <c r="C55" s="148" t="s">
        <v>126</v>
      </c>
      <c r="D55" s="148" t="s">
        <v>27</v>
      </c>
      <c r="E55" s="150" t="s">
        <v>128</v>
      </c>
      <c r="F55" s="148" t="s">
        <v>127</v>
      </c>
      <c r="G55" s="148" t="s">
        <v>129</v>
      </c>
      <c r="H55" s="148" t="s">
        <v>161</v>
      </c>
      <c r="I55" s="140">
        <f>I56+I65+I68</f>
        <v>63444465</v>
      </c>
      <c r="J55" s="140">
        <f>J56+J65+J68</f>
        <v>66095805</v>
      </c>
      <c r="K55" s="140">
        <f>K56+K65+K68</f>
        <v>68732185</v>
      </c>
    </row>
    <row r="56" spans="1:14" ht="63.75">
      <c r="A56" s="255" t="s">
        <v>1086</v>
      </c>
      <c r="B56" s="370" t="s">
        <v>161</v>
      </c>
      <c r="C56" s="148" t="s">
        <v>126</v>
      </c>
      <c r="D56" s="148" t="s">
        <v>27</v>
      </c>
      <c r="E56" s="150" t="s">
        <v>29</v>
      </c>
      <c r="F56" s="148" t="s">
        <v>127</v>
      </c>
      <c r="G56" s="148" t="s">
        <v>129</v>
      </c>
      <c r="H56" s="148" t="s">
        <v>28</v>
      </c>
      <c r="I56" s="140">
        <f>I57+I61+I59+I63</f>
        <v>62647400</v>
      </c>
      <c r="J56" s="140">
        <f>J57+J61+J59+J63</f>
        <v>65268470</v>
      </c>
      <c r="K56" s="140">
        <f>K57+K61+K59+K63</f>
        <v>67874810</v>
      </c>
    </row>
    <row r="57" spans="1:14" ht="51">
      <c r="A57" s="255" t="s">
        <v>212</v>
      </c>
      <c r="B57" s="370" t="s">
        <v>161</v>
      </c>
      <c r="C57" s="148" t="s">
        <v>126</v>
      </c>
      <c r="D57" s="148" t="s">
        <v>27</v>
      </c>
      <c r="E57" s="150" t="s">
        <v>211</v>
      </c>
      <c r="F57" s="148" t="s">
        <v>127</v>
      </c>
      <c r="G57" s="148" t="s">
        <v>129</v>
      </c>
      <c r="H57" s="148" t="s">
        <v>28</v>
      </c>
      <c r="I57" s="140">
        <f t="shared" ref="I57:K57" si="21">I58</f>
        <v>47660000</v>
      </c>
      <c r="J57" s="140">
        <f t="shared" si="21"/>
        <v>49660000</v>
      </c>
      <c r="K57" s="140">
        <f t="shared" si="21"/>
        <v>51650000</v>
      </c>
    </row>
    <row r="58" spans="1:14" ht="76.5">
      <c r="A58" s="255" t="s">
        <v>1164</v>
      </c>
      <c r="B58" s="371" t="s">
        <v>66</v>
      </c>
      <c r="C58" s="158" t="s">
        <v>126</v>
      </c>
      <c r="D58" s="158" t="s">
        <v>27</v>
      </c>
      <c r="E58" s="159" t="s">
        <v>241</v>
      </c>
      <c r="F58" s="158" t="s">
        <v>225</v>
      </c>
      <c r="G58" s="158" t="s">
        <v>129</v>
      </c>
      <c r="H58" s="158" t="s">
        <v>28</v>
      </c>
      <c r="I58" s="139">
        <v>47660000</v>
      </c>
      <c r="J58" s="139">
        <v>49660000</v>
      </c>
      <c r="K58" s="139">
        <v>51650000</v>
      </c>
    </row>
    <row r="59" spans="1:14" ht="63.75">
      <c r="A59" s="255" t="s">
        <v>1087</v>
      </c>
      <c r="B59" s="371" t="s">
        <v>66</v>
      </c>
      <c r="C59" s="158" t="s">
        <v>126</v>
      </c>
      <c r="D59" s="158" t="s">
        <v>27</v>
      </c>
      <c r="E59" s="159" t="s">
        <v>192</v>
      </c>
      <c r="F59" s="158" t="s">
        <v>127</v>
      </c>
      <c r="G59" s="158" t="s">
        <v>129</v>
      </c>
      <c r="H59" s="158" t="s">
        <v>28</v>
      </c>
      <c r="I59" s="140">
        <f t="shared" ref="I59:K59" si="22">I60</f>
        <v>200000</v>
      </c>
      <c r="J59" s="140">
        <f t="shared" si="22"/>
        <v>200000</v>
      </c>
      <c r="K59" s="140">
        <f t="shared" si="22"/>
        <v>200000</v>
      </c>
    </row>
    <row r="60" spans="1:14" ht="63.75">
      <c r="A60" s="7" t="s">
        <v>1088</v>
      </c>
      <c r="B60" s="371" t="s">
        <v>66</v>
      </c>
      <c r="C60" s="158" t="s">
        <v>126</v>
      </c>
      <c r="D60" s="158" t="s">
        <v>27</v>
      </c>
      <c r="E60" s="159" t="s">
        <v>193</v>
      </c>
      <c r="F60" s="158" t="s">
        <v>225</v>
      </c>
      <c r="G60" s="158" t="s">
        <v>129</v>
      </c>
      <c r="H60" s="158" t="s">
        <v>28</v>
      </c>
      <c r="I60" s="139">
        <v>200000</v>
      </c>
      <c r="J60" s="139">
        <v>200000</v>
      </c>
      <c r="K60" s="139">
        <v>200000</v>
      </c>
    </row>
    <row r="61" spans="1:14" ht="63.75">
      <c r="A61" s="255" t="s">
        <v>1089</v>
      </c>
      <c r="B61" s="370" t="s">
        <v>161</v>
      </c>
      <c r="C61" s="148" t="s">
        <v>126</v>
      </c>
      <c r="D61" s="148" t="s">
        <v>27</v>
      </c>
      <c r="E61" s="150" t="s">
        <v>194</v>
      </c>
      <c r="F61" s="148" t="s">
        <v>127</v>
      </c>
      <c r="G61" s="148" t="s">
        <v>129</v>
      </c>
      <c r="H61" s="148" t="s">
        <v>28</v>
      </c>
      <c r="I61" s="140">
        <f>I62</f>
        <v>0</v>
      </c>
      <c r="J61" s="140">
        <f t="shared" ref="J61:K61" si="23">J62</f>
        <v>0</v>
      </c>
      <c r="K61" s="140">
        <f t="shared" si="23"/>
        <v>0</v>
      </c>
    </row>
    <row r="62" spans="1:14" ht="51" hidden="1">
      <c r="A62" s="7" t="s">
        <v>1090</v>
      </c>
      <c r="B62" s="370" t="s">
        <v>5</v>
      </c>
      <c r="C62" s="148" t="s">
        <v>126</v>
      </c>
      <c r="D62" s="148" t="s">
        <v>27</v>
      </c>
      <c r="E62" s="150" t="s">
        <v>195</v>
      </c>
      <c r="F62" s="148" t="s">
        <v>225</v>
      </c>
      <c r="G62" s="148" t="s">
        <v>129</v>
      </c>
      <c r="H62" s="148" t="s">
        <v>28</v>
      </c>
      <c r="I62" s="139">
        <v>0</v>
      </c>
      <c r="J62" s="139">
        <v>0</v>
      </c>
      <c r="K62" s="139">
        <v>0</v>
      </c>
    </row>
    <row r="63" spans="1:14" ht="38.25">
      <c r="A63" s="378" t="s">
        <v>1810</v>
      </c>
      <c r="B63" s="370" t="s">
        <v>66</v>
      </c>
      <c r="C63" s="148" t="s">
        <v>126</v>
      </c>
      <c r="D63" s="148" t="s">
        <v>27</v>
      </c>
      <c r="E63" s="150" t="s">
        <v>1811</v>
      </c>
      <c r="F63" s="148" t="s">
        <v>127</v>
      </c>
      <c r="G63" s="148" t="s">
        <v>129</v>
      </c>
      <c r="H63" s="148" t="s">
        <v>28</v>
      </c>
      <c r="I63" s="139">
        <f>I64</f>
        <v>14787400</v>
      </c>
      <c r="J63" s="139">
        <f t="shared" ref="J63:K63" si="24">J64</f>
        <v>15408470</v>
      </c>
      <c r="K63" s="139">
        <f t="shared" si="24"/>
        <v>16024810</v>
      </c>
    </row>
    <row r="64" spans="1:14" ht="25.5">
      <c r="A64" s="378" t="s">
        <v>1812</v>
      </c>
      <c r="B64" s="370" t="s">
        <v>66</v>
      </c>
      <c r="C64" s="148" t="s">
        <v>126</v>
      </c>
      <c r="D64" s="148" t="s">
        <v>27</v>
      </c>
      <c r="E64" s="150" t="s">
        <v>1813</v>
      </c>
      <c r="F64" s="148" t="s">
        <v>225</v>
      </c>
      <c r="G64" s="148" t="s">
        <v>129</v>
      </c>
      <c r="H64" s="148" t="s">
        <v>28</v>
      </c>
      <c r="I64" s="139">
        <v>14787400</v>
      </c>
      <c r="J64" s="139">
        <v>15408470</v>
      </c>
      <c r="K64" s="139">
        <v>16024810</v>
      </c>
      <c r="L64" s="110"/>
      <c r="M64" s="110"/>
      <c r="N64" s="110"/>
    </row>
    <row r="65" spans="1:14">
      <c r="A65" s="177" t="s">
        <v>9</v>
      </c>
      <c r="B65" s="370" t="s">
        <v>66</v>
      </c>
      <c r="C65" s="148" t="s">
        <v>126</v>
      </c>
      <c r="D65" s="148" t="s">
        <v>27</v>
      </c>
      <c r="E65" s="150" t="s">
        <v>205</v>
      </c>
      <c r="F65" s="148" t="s">
        <v>127</v>
      </c>
      <c r="G65" s="148" t="s">
        <v>129</v>
      </c>
      <c r="H65" s="148" t="s">
        <v>28</v>
      </c>
      <c r="I65" s="140">
        <f t="shared" ref="I65:K66" si="25">I66</f>
        <v>5000</v>
      </c>
      <c r="J65" s="140">
        <f t="shared" si="25"/>
        <v>5000</v>
      </c>
      <c r="K65" s="140">
        <f t="shared" si="25"/>
        <v>5000</v>
      </c>
      <c r="L65" s="110"/>
      <c r="M65" s="110"/>
      <c r="N65" s="110"/>
    </row>
    <row r="66" spans="1:14" ht="38.25">
      <c r="A66" s="7" t="s">
        <v>10</v>
      </c>
      <c r="B66" s="370" t="s">
        <v>66</v>
      </c>
      <c r="C66" s="148" t="s">
        <v>126</v>
      </c>
      <c r="D66" s="148" t="s">
        <v>27</v>
      </c>
      <c r="E66" s="150" t="s">
        <v>196</v>
      </c>
      <c r="F66" s="148" t="s">
        <v>127</v>
      </c>
      <c r="G66" s="148" t="s">
        <v>129</v>
      </c>
      <c r="H66" s="148" t="s">
        <v>28</v>
      </c>
      <c r="I66" s="140">
        <f t="shared" si="25"/>
        <v>5000</v>
      </c>
      <c r="J66" s="140">
        <f t="shared" si="25"/>
        <v>5000</v>
      </c>
      <c r="K66" s="140">
        <f t="shared" si="25"/>
        <v>5000</v>
      </c>
    </row>
    <row r="67" spans="1:14" ht="38.25">
      <c r="A67" s="7" t="s">
        <v>120</v>
      </c>
      <c r="B67" s="370" t="s">
        <v>66</v>
      </c>
      <c r="C67" s="148" t="s">
        <v>126</v>
      </c>
      <c r="D67" s="148" t="s">
        <v>27</v>
      </c>
      <c r="E67" s="150" t="s">
        <v>197</v>
      </c>
      <c r="F67" s="148" t="s">
        <v>225</v>
      </c>
      <c r="G67" s="148" t="s">
        <v>129</v>
      </c>
      <c r="H67" s="148" t="s">
        <v>28</v>
      </c>
      <c r="I67" s="139">
        <v>5000</v>
      </c>
      <c r="J67" s="139">
        <v>5000</v>
      </c>
      <c r="K67" s="139">
        <v>5000</v>
      </c>
    </row>
    <row r="68" spans="1:14" ht="63.75">
      <c r="A68" s="255" t="s">
        <v>627</v>
      </c>
      <c r="B68" s="370" t="s">
        <v>66</v>
      </c>
      <c r="C68" s="148" t="s">
        <v>126</v>
      </c>
      <c r="D68" s="148" t="s">
        <v>27</v>
      </c>
      <c r="E68" s="150" t="s">
        <v>628</v>
      </c>
      <c r="F68" s="148" t="s">
        <v>225</v>
      </c>
      <c r="G68" s="148" t="s">
        <v>129</v>
      </c>
      <c r="H68" s="148" t="s">
        <v>28</v>
      </c>
      <c r="I68" s="140">
        <f>I71+I69</f>
        <v>792065</v>
      </c>
      <c r="J68" s="140">
        <f t="shared" ref="J68:K68" si="26">J71+J69</f>
        <v>822335</v>
      </c>
      <c r="K68" s="140">
        <f t="shared" si="26"/>
        <v>852375</v>
      </c>
    </row>
    <row r="69" spans="1:14" ht="63.75">
      <c r="A69" s="255" t="s">
        <v>1977</v>
      </c>
      <c r="B69" s="370" t="s">
        <v>161</v>
      </c>
      <c r="C69" s="148" t="s">
        <v>126</v>
      </c>
      <c r="D69" s="148" t="s">
        <v>27</v>
      </c>
      <c r="E69" s="150" t="s">
        <v>1978</v>
      </c>
      <c r="F69" s="148" t="s">
        <v>127</v>
      </c>
      <c r="G69" s="148" t="s">
        <v>129</v>
      </c>
      <c r="H69" s="148" t="s">
        <v>28</v>
      </c>
      <c r="I69" s="140">
        <f>I70</f>
        <v>720800</v>
      </c>
      <c r="J69" s="140">
        <f t="shared" ref="J69:K69" si="27">J70</f>
        <v>751070</v>
      </c>
      <c r="K69" s="140">
        <f t="shared" si="27"/>
        <v>781110</v>
      </c>
    </row>
    <row r="70" spans="1:14" ht="63.75">
      <c r="A70" s="255" t="s">
        <v>546</v>
      </c>
      <c r="B70" s="370" t="s">
        <v>66</v>
      </c>
      <c r="C70" s="148" t="s">
        <v>126</v>
      </c>
      <c r="D70" s="148" t="s">
        <v>27</v>
      </c>
      <c r="E70" s="150" t="s">
        <v>1979</v>
      </c>
      <c r="F70" s="148" t="s">
        <v>225</v>
      </c>
      <c r="G70" s="148" t="s">
        <v>129</v>
      </c>
      <c r="H70" s="148" t="s">
        <v>28</v>
      </c>
      <c r="I70" s="140">
        <v>720800</v>
      </c>
      <c r="J70" s="140">
        <v>751070</v>
      </c>
      <c r="K70" s="140">
        <v>781110</v>
      </c>
    </row>
    <row r="71" spans="1:14" ht="76.5">
      <c r="A71" s="255" t="s">
        <v>1775</v>
      </c>
      <c r="B71" s="370" t="s">
        <v>161</v>
      </c>
      <c r="C71" s="148" t="s">
        <v>126</v>
      </c>
      <c r="D71" s="148" t="s">
        <v>27</v>
      </c>
      <c r="E71" s="150" t="s">
        <v>1788</v>
      </c>
      <c r="F71" s="148" t="s">
        <v>127</v>
      </c>
      <c r="G71" s="148" t="s">
        <v>129</v>
      </c>
      <c r="H71" s="148" t="s">
        <v>28</v>
      </c>
      <c r="I71" s="140">
        <f t="shared" ref="I71:K71" si="28">I72</f>
        <v>71265</v>
      </c>
      <c r="J71" s="140">
        <f t="shared" si="28"/>
        <v>71265</v>
      </c>
      <c r="K71" s="140">
        <f t="shared" si="28"/>
        <v>71265</v>
      </c>
    </row>
    <row r="72" spans="1:14" ht="76.5">
      <c r="A72" s="255" t="s">
        <v>1776</v>
      </c>
      <c r="B72" s="370" t="s">
        <v>66</v>
      </c>
      <c r="C72" s="148" t="s">
        <v>126</v>
      </c>
      <c r="D72" s="148" t="s">
        <v>27</v>
      </c>
      <c r="E72" s="150" t="s">
        <v>1788</v>
      </c>
      <c r="F72" s="148" t="s">
        <v>225</v>
      </c>
      <c r="G72" s="148" t="s">
        <v>129</v>
      </c>
      <c r="H72" s="148" t="s">
        <v>28</v>
      </c>
      <c r="I72" s="139">
        <v>71265</v>
      </c>
      <c r="J72" s="139">
        <v>71265</v>
      </c>
      <c r="K72" s="139">
        <v>71265</v>
      </c>
    </row>
    <row r="73" spans="1:14">
      <c r="A73" s="7" t="s">
        <v>121</v>
      </c>
      <c r="B73" s="370" t="s">
        <v>76</v>
      </c>
      <c r="C73" s="148" t="s">
        <v>126</v>
      </c>
      <c r="D73" s="148" t="s">
        <v>198</v>
      </c>
      <c r="E73" s="150" t="s">
        <v>128</v>
      </c>
      <c r="F73" s="148" t="s">
        <v>127</v>
      </c>
      <c r="G73" s="148" t="s">
        <v>129</v>
      </c>
      <c r="H73" s="148" t="s">
        <v>161</v>
      </c>
      <c r="I73" s="140">
        <f t="shared" ref="I73:K73" si="29">I74</f>
        <v>4368856</v>
      </c>
      <c r="J73" s="140">
        <f t="shared" si="29"/>
        <v>5281294</v>
      </c>
      <c r="K73" s="140">
        <f t="shared" si="29"/>
        <v>6123613</v>
      </c>
    </row>
    <row r="74" spans="1:14">
      <c r="A74" s="7" t="s">
        <v>1091</v>
      </c>
      <c r="B74" s="370" t="s">
        <v>76</v>
      </c>
      <c r="C74" s="148" t="s">
        <v>126</v>
      </c>
      <c r="D74" s="148" t="s">
        <v>198</v>
      </c>
      <c r="E74" s="150" t="s">
        <v>132</v>
      </c>
      <c r="F74" s="148" t="s">
        <v>131</v>
      </c>
      <c r="G74" s="148" t="s">
        <v>129</v>
      </c>
      <c r="H74" s="148" t="s">
        <v>28</v>
      </c>
      <c r="I74" s="139">
        <f t="shared" ref="I74:K74" si="30">I75+I76+I77</f>
        <v>4368856</v>
      </c>
      <c r="J74" s="139">
        <f t="shared" si="30"/>
        <v>5281294</v>
      </c>
      <c r="K74" s="139">
        <f t="shared" si="30"/>
        <v>6123613</v>
      </c>
    </row>
    <row r="75" spans="1:14" ht="25.5">
      <c r="A75" s="7" t="s">
        <v>630</v>
      </c>
      <c r="B75" s="370" t="s">
        <v>76</v>
      </c>
      <c r="C75" s="148" t="s">
        <v>126</v>
      </c>
      <c r="D75" s="148" t="s">
        <v>198</v>
      </c>
      <c r="E75" s="150" t="s">
        <v>219</v>
      </c>
      <c r="F75" s="148" t="s">
        <v>131</v>
      </c>
      <c r="G75" s="148" t="s">
        <v>129</v>
      </c>
      <c r="H75" s="148" t="s">
        <v>28</v>
      </c>
      <c r="I75" s="139">
        <v>1111754</v>
      </c>
      <c r="J75" s="139">
        <v>1349682</v>
      </c>
      <c r="K75" s="139">
        <v>1311229</v>
      </c>
    </row>
    <row r="76" spans="1:14">
      <c r="A76" s="7" t="s">
        <v>631</v>
      </c>
      <c r="B76" s="370" t="s">
        <v>76</v>
      </c>
      <c r="C76" s="148" t="s">
        <v>126</v>
      </c>
      <c r="D76" s="148" t="s">
        <v>198</v>
      </c>
      <c r="E76" s="150" t="s">
        <v>240</v>
      </c>
      <c r="F76" s="148" t="s">
        <v>131</v>
      </c>
      <c r="G76" s="148" t="s">
        <v>129</v>
      </c>
      <c r="H76" s="148" t="s">
        <v>28</v>
      </c>
      <c r="I76" s="139">
        <v>221122</v>
      </c>
      <c r="J76" s="139">
        <v>190117</v>
      </c>
      <c r="K76" s="139">
        <v>202240</v>
      </c>
    </row>
    <row r="77" spans="1:14">
      <c r="A77" s="7" t="s">
        <v>632</v>
      </c>
      <c r="B77" s="370" t="s">
        <v>76</v>
      </c>
      <c r="C77" s="148" t="s">
        <v>126</v>
      </c>
      <c r="D77" s="148" t="s">
        <v>198</v>
      </c>
      <c r="E77" s="150" t="s">
        <v>277</v>
      </c>
      <c r="F77" s="148" t="s">
        <v>131</v>
      </c>
      <c r="G77" s="148" t="s">
        <v>129</v>
      </c>
      <c r="H77" s="148" t="s">
        <v>28</v>
      </c>
      <c r="I77" s="139">
        <f t="shared" ref="I77:K77" si="31">I78+I79</f>
        <v>3035980</v>
      </c>
      <c r="J77" s="139">
        <f t="shared" si="31"/>
        <v>3741495</v>
      </c>
      <c r="K77" s="139">
        <f t="shared" si="31"/>
        <v>4610144</v>
      </c>
    </row>
    <row r="78" spans="1:14">
      <c r="A78" s="7" t="s">
        <v>1224</v>
      </c>
      <c r="B78" s="370" t="s">
        <v>76</v>
      </c>
      <c r="C78" s="148" t="s">
        <v>126</v>
      </c>
      <c r="D78" s="148" t="s">
        <v>198</v>
      </c>
      <c r="E78" s="150" t="s">
        <v>1225</v>
      </c>
      <c r="F78" s="148" t="s">
        <v>131</v>
      </c>
      <c r="G78" s="148" t="s">
        <v>129</v>
      </c>
      <c r="H78" s="148" t="s">
        <v>28</v>
      </c>
      <c r="I78" s="139">
        <v>3028642</v>
      </c>
      <c r="J78" s="139">
        <v>3734167</v>
      </c>
      <c r="K78" s="139">
        <v>4602815</v>
      </c>
    </row>
    <row r="79" spans="1:14">
      <c r="A79" s="7" t="s">
        <v>1777</v>
      </c>
      <c r="B79" s="370" t="s">
        <v>76</v>
      </c>
      <c r="C79" s="148" t="s">
        <v>126</v>
      </c>
      <c r="D79" s="148" t="s">
        <v>198</v>
      </c>
      <c r="E79" s="150" t="s">
        <v>1789</v>
      </c>
      <c r="F79" s="148" t="s">
        <v>131</v>
      </c>
      <c r="G79" s="148" t="s">
        <v>129</v>
      </c>
      <c r="H79" s="148" t="s">
        <v>28</v>
      </c>
      <c r="I79" s="139">
        <v>7338</v>
      </c>
      <c r="J79" s="139">
        <v>7328</v>
      </c>
      <c r="K79" s="139">
        <v>7329</v>
      </c>
    </row>
    <row r="80" spans="1:14" ht="25.5">
      <c r="A80" s="7" t="s">
        <v>2006</v>
      </c>
      <c r="B80" s="370" t="s">
        <v>161</v>
      </c>
      <c r="C80" s="148" t="s">
        <v>126</v>
      </c>
      <c r="D80" s="148" t="s">
        <v>71</v>
      </c>
      <c r="E80" s="150" t="s">
        <v>128</v>
      </c>
      <c r="F80" s="148" t="s">
        <v>127</v>
      </c>
      <c r="G80" s="148" t="s">
        <v>129</v>
      </c>
      <c r="H80" s="148" t="s">
        <v>161</v>
      </c>
      <c r="I80" s="140">
        <f>I83+I87</f>
        <v>36874263</v>
      </c>
      <c r="J80" s="140">
        <f>J83+J87</f>
        <v>36874263</v>
      </c>
      <c r="K80" s="140">
        <f>K83+K87</f>
        <v>36874263</v>
      </c>
    </row>
    <row r="81" spans="1:11">
      <c r="A81" s="7" t="s">
        <v>1092</v>
      </c>
      <c r="B81" s="370" t="s">
        <v>161</v>
      </c>
      <c r="C81" s="148" t="s">
        <v>126</v>
      </c>
      <c r="D81" s="148" t="s">
        <v>71</v>
      </c>
      <c r="E81" s="150" t="s">
        <v>132</v>
      </c>
      <c r="F81" s="148" t="s">
        <v>127</v>
      </c>
      <c r="G81" s="148" t="s">
        <v>129</v>
      </c>
      <c r="H81" s="148" t="s">
        <v>72</v>
      </c>
      <c r="I81" s="140">
        <f t="shared" ref="I81:K82" si="32">I82</f>
        <v>35770100</v>
      </c>
      <c r="J81" s="140">
        <f t="shared" si="32"/>
        <v>35770100</v>
      </c>
      <c r="K81" s="140">
        <f t="shared" si="32"/>
        <v>35770100</v>
      </c>
    </row>
    <row r="82" spans="1:11">
      <c r="A82" s="7" t="s">
        <v>1093</v>
      </c>
      <c r="B82" s="370" t="s">
        <v>161</v>
      </c>
      <c r="C82" s="148" t="s">
        <v>126</v>
      </c>
      <c r="D82" s="148" t="s">
        <v>71</v>
      </c>
      <c r="E82" s="150" t="s">
        <v>1094</v>
      </c>
      <c r="F82" s="148" t="s">
        <v>127</v>
      </c>
      <c r="G82" s="148" t="s">
        <v>129</v>
      </c>
      <c r="H82" s="148" t="s">
        <v>72</v>
      </c>
      <c r="I82" s="140">
        <f t="shared" si="32"/>
        <v>35770100</v>
      </c>
      <c r="J82" s="140">
        <f t="shared" si="32"/>
        <v>35770100</v>
      </c>
      <c r="K82" s="140">
        <f t="shared" si="32"/>
        <v>35770100</v>
      </c>
    </row>
    <row r="83" spans="1:11" ht="25.5">
      <c r="A83" s="7" t="s">
        <v>633</v>
      </c>
      <c r="B83" s="370" t="s">
        <v>161</v>
      </c>
      <c r="C83" s="148" t="s">
        <v>126</v>
      </c>
      <c r="D83" s="148" t="s">
        <v>71</v>
      </c>
      <c r="E83" s="150" t="s">
        <v>243</v>
      </c>
      <c r="F83" s="148" t="s">
        <v>225</v>
      </c>
      <c r="G83" s="148" t="s">
        <v>129</v>
      </c>
      <c r="H83" s="148" t="s">
        <v>72</v>
      </c>
      <c r="I83" s="140">
        <f t="shared" ref="I83:K83" si="33">I85+I86+I84</f>
        <v>35770100</v>
      </c>
      <c r="J83" s="140">
        <f t="shared" si="33"/>
        <v>35770100</v>
      </c>
      <c r="K83" s="140">
        <f t="shared" si="33"/>
        <v>35770100</v>
      </c>
    </row>
    <row r="84" spans="1:11" ht="25.5">
      <c r="A84" s="7" t="s">
        <v>242</v>
      </c>
      <c r="B84" s="370" t="s">
        <v>5</v>
      </c>
      <c r="C84" s="148" t="s">
        <v>126</v>
      </c>
      <c r="D84" s="148" t="s">
        <v>71</v>
      </c>
      <c r="E84" s="150" t="s">
        <v>243</v>
      </c>
      <c r="F84" s="148" t="s">
        <v>225</v>
      </c>
      <c r="G84" s="148" t="s">
        <v>129</v>
      </c>
      <c r="H84" s="148" t="s">
        <v>72</v>
      </c>
      <c r="I84" s="139">
        <v>1100</v>
      </c>
      <c r="J84" s="139">
        <v>1100</v>
      </c>
      <c r="K84" s="139">
        <v>1100</v>
      </c>
    </row>
    <row r="85" spans="1:11" ht="25.5">
      <c r="A85" s="151" t="s">
        <v>242</v>
      </c>
      <c r="B85" s="370" t="s">
        <v>206</v>
      </c>
      <c r="C85" s="148" t="s">
        <v>126</v>
      </c>
      <c r="D85" s="148" t="s">
        <v>71</v>
      </c>
      <c r="E85" s="150" t="s">
        <v>243</v>
      </c>
      <c r="F85" s="148" t="s">
        <v>225</v>
      </c>
      <c r="G85" s="148" t="s">
        <v>8</v>
      </c>
      <c r="H85" s="148" t="s">
        <v>72</v>
      </c>
      <c r="I85" s="139">
        <v>27719000</v>
      </c>
      <c r="J85" s="139">
        <v>27719000</v>
      </c>
      <c r="K85" s="139">
        <v>27719000</v>
      </c>
    </row>
    <row r="86" spans="1:11" ht="38.25">
      <c r="A86" s="255" t="s">
        <v>1778</v>
      </c>
      <c r="B86" s="370" t="s">
        <v>206</v>
      </c>
      <c r="C86" s="148" t="s">
        <v>126</v>
      </c>
      <c r="D86" s="148" t="s">
        <v>71</v>
      </c>
      <c r="E86" s="150" t="s">
        <v>243</v>
      </c>
      <c r="F86" s="148" t="s">
        <v>225</v>
      </c>
      <c r="G86" s="148" t="s">
        <v>255</v>
      </c>
      <c r="H86" s="148" t="s">
        <v>72</v>
      </c>
      <c r="I86" s="139">
        <v>8050000</v>
      </c>
      <c r="J86" s="139">
        <v>8050000</v>
      </c>
      <c r="K86" s="139">
        <v>8050000</v>
      </c>
    </row>
    <row r="87" spans="1:11">
      <c r="A87" s="255" t="s">
        <v>1095</v>
      </c>
      <c r="B87" s="370" t="s">
        <v>161</v>
      </c>
      <c r="C87" s="148" t="s">
        <v>126</v>
      </c>
      <c r="D87" s="148" t="s">
        <v>71</v>
      </c>
      <c r="E87" s="150" t="s">
        <v>222</v>
      </c>
      <c r="F87" s="148" t="s">
        <v>127</v>
      </c>
      <c r="G87" s="148" t="s">
        <v>129</v>
      </c>
      <c r="H87" s="148" t="s">
        <v>72</v>
      </c>
      <c r="I87" s="139">
        <f>I88+I91</f>
        <v>1104163</v>
      </c>
      <c r="J87" s="139">
        <f t="shared" ref="I87:K89" si="34">J88</f>
        <v>1104163</v>
      </c>
      <c r="K87" s="139">
        <f t="shared" si="34"/>
        <v>1104163</v>
      </c>
    </row>
    <row r="88" spans="1:11" ht="25.5">
      <c r="A88" s="255" t="s">
        <v>1096</v>
      </c>
      <c r="B88" s="371" t="s">
        <v>161</v>
      </c>
      <c r="C88" s="158" t="s">
        <v>126</v>
      </c>
      <c r="D88" s="158" t="s">
        <v>71</v>
      </c>
      <c r="E88" s="159" t="s">
        <v>1097</v>
      </c>
      <c r="F88" s="158" t="s">
        <v>127</v>
      </c>
      <c r="G88" s="158" t="s">
        <v>129</v>
      </c>
      <c r="H88" s="158" t="s">
        <v>72</v>
      </c>
      <c r="I88" s="139">
        <f t="shared" si="34"/>
        <v>1104163</v>
      </c>
      <c r="J88" s="139">
        <f t="shared" si="34"/>
        <v>1104163</v>
      </c>
      <c r="K88" s="139">
        <f t="shared" si="34"/>
        <v>1104163</v>
      </c>
    </row>
    <row r="89" spans="1:11" ht="25.5">
      <c r="A89" s="255" t="s">
        <v>541</v>
      </c>
      <c r="B89" s="370" t="s">
        <v>161</v>
      </c>
      <c r="C89" s="148" t="s">
        <v>126</v>
      </c>
      <c r="D89" s="148" t="s">
        <v>71</v>
      </c>
      <c r="E89" s="150" t="s">
        <v>542</v>
      </c>
      <c r="F89" s="148" t="s">
        <v>225</v>
      </c>
      <c r="G89" s="148" t="s">
        <v>129</v>
      </c>
      <c r="H89" s="148" t="s">
        <v>72</v>
      </c>
      <c r="I89" s="139">
        <f t="shared" si="34"/>
        <v>1104163</v>
      </c>
      <c r="J89" s="139">
        <f t="shared" si="34"/>
        <v>1104163</v>
      </c>
      <c r="K89" s="139">
        <f t="shared" si="34"/>
        <v>1104163</v>
      </c>
    </row>
    <row r="90" spans="1:11" ht="25.5">
      <c r="A90" s="7" t="s">
        <v>541</v>
      </c>
      <c r="B90" s="370" t="s">
        <v>5</v>
      </c>
      <c r="C90" s="148" t="s">
        <v>126</v>
      </c>
      <c r="D90" s="148" t="s">
        <v>71</v>
      </c>
      <c r="E90" s="150" t="s">
        <v>542</v>
      </c>
      <c r="F90" s="148" t="s">
        <v>225</v>
      </c>
      <c r="G90" s="148" t="s">
        <v>129</v>
      </c>
      <c r="H90" s="148" t="s">
        <v>72</v>
      </c>
      <c r="I90" s="139">
        <v>1104163</v>
      </c>
      <c r="J90" s="139">
        <v>1104163</v>
      </c>
      <c r="K90" s="139">
        <v>1104163</v>
      </c>
    </row>
    <row r="91" spans="1:11" hidden="1">
      <c r="A91" s="7" t="s">
        <v>294</v>
      </c>
      <c r="B91" s="370" t="s">
        <v>161</v>
      </c>
      <c r="C91" s="148" t="s">
        <v>126</v>
      </c>
      <c r="D91" s="148" t="s">
        <v>71</v>
      </c>
      <c r="E91" s="150" t="s">
        <v>1962</v>
      </c>
      <c r="F91" s="148" t="s">
        <v>127</v>
      </c>
      <c r="G91" s="148" t="s">
        <v>129</v>
      </c>
      <c r="H91" s="148" t="s">
        <v>72</v>
      </c>
      <c r="I91" s="139">
        <f>I92</f>
        <v>0</v>
      </c>
      <c r="J91" s="139"/>
      <c r="K91" s="139"/>
    </row>
    <row r="92" spans="1:11" ht="25.5" hidden="1">
      <c r="A92" s="7" t="s">
        <v>1213</v>
      </c>
      <c r="B92" s="370" t="s">
        <v>5</v>
      </c>
      <c r="C92" s="148" t="s">
        <v>126</v>
      </c>
      <c r="D92" s="148" t="s">
        <v>71</v>
      </c>
      <c r="E92" s="150" t="s">
        <v>1961</v>
      </c>
      <c r="F92" s="148" t="s">
        <v>225</v>
      </c>
      <c r="G92" s="148" t="s">
        <v>129</v>
      </c>
      <c r="H92" s="148" t="s">
        <v>72</v>
      </c>
      <c r="I92" s="139">
        <v>0</v>
      </c>
      <c r="J92" s="139"/>
      <c r="K92" s="139"/>
    </row>
    <row r="93" spans="1:11" ht="25.5">
      <c r="A93" s="255" t="s">
        <v>122</v>
      </c>
      <c r="B93" s="371" t="s">
        <v>66</v>
      </c>
      <c r="C93" s="158" t="s">
        <v>126</v>
      </c>
      <c r="D93" s="158" t="s">
        <v>73</v>
      </c>
      <c r="E93" s="159" t="s">
        <v>128</v>
      </c>
      <c r="F93" s="158" t="s">
        <v>127</v>
      </c>
      <c r="G93" s="158" t="s">
        <v>129</v>
      </c>
      <c r="H93" s="158" t="s">
        <v>161</v>
      </c>
      <c r="I93" s="140">
        <f t="shared" ref="I93:K93" si="35">I94+I97</f>
        <v>5885000</v>
      </c>
      <c r="J93" s="140">
        <f t="shared" si="35"/>
        <v>3150000</v>
      </c>
      <c r="K93" s="140">
        <f t="shared" si="35"/>
        <v>3700000</v>
      </c>
    </row>
    <row r="94" spans="1:11" ht="63.75">
      <c r="A94" s="255" t="s">
        <v>1098</v>
      </c>
      <c r="B94" s="371" t="s">
        <v>161</v>
      </c>
      <c r="C94" s="158" t="s">
        <v>126</v>
      </c>
      <c r="D94" s="158" t="s">
        <v>73</v>
      </c>
      <c r="E94" s="159" t="s">
        <v>222</v>
      </c>
      <c r="F94" s="158" t="s">
        <v>127</v>
      </c>
      <c r="G94" s="158" t="s">
        <v>129</v>
      </c>
      <c r="H94" s="158" t="s">
        <v>161</v>
      </c>
      <c r="I94" s="140">
        <f t="shared" ref="I94:K95" si="36">I95</f>
        <v>2885000</v>
      </c>
      <c r="J94" s="140">
        <f t="shared" si="36"/>
        <v>150000</v>
      </c>
      <c r="K94" s="140">
        <f t="shared" si="36"/>
        <v>600000</v>
      </c>
    </row>
    <row r="95" spans="1:11" ht="76.5">
      <c r="A95" s="255" t="s">
        <v>1099</v>
      </c>
      <c r="B95" s="371" t="s">
        <v>161</v>
      </c>
      <c r="C95" s="158" t="s">
        <v>126</v>
      </c>
      <c r="D95" s="158" t="s">
        <v>73</v>
      </c>
      <c r="E95" s="159" t="s">
        <v>256</v>
      </c>
      <c r="F95" s="158" t="s">
        <v>225</v>
      </c>
      <c r="G95" s="158" t="s">
        <v>129</v>
      </c>
      <c r="H95" s="158" t="s">
        <v>75</v>
      </c>
      <c r="I95" s="140">
        <f t="shared" si="36"/>
        <v>2885000</v>
      </c>
      <c r="J95" s="140">
        <f t="shared" si="36"/>
        <v>150000</v>
      </c>
      <c r="K95" s="140">
        <f t="shared" si="36"/>
        <v>600000</v>
      </c>
    </row>
    <row r="96" spans="1:11" ht="76.5">
      <c r="A96" s="255" t="s">
        <v>1100</v>
      </c>
      <c r="B96" s="371" t="s">
        <v>66</v>
      </c>
      <c r="C96" s="158" t="s">
        <v>126</v>
      </c>
      <c r="D96" s="158" t="s">
        <v>73</v>
      </c>
      <c r="E96" s="159" t="s">
        <v>244</v>
      </c>
      <c r="F96" s="158" t="s">
        <v>225</v>
      </c>
      <c r="G96" s="158" t="s">
        <v>129</v>
      </c>
      <c r="H96" s="158" t="s">
        <v>75</v>
      </c>
      <c r="I96" s="139">
        <v>2885000</v>
      </c>
      <c r="J96" s="139">
        <v>150000</v>
      </c>
      <c r="K96" s="139">
        <v>600000</v>
      </c>
    </row>
    <row r="97" spans="1:11" ht="25.5">
      <c r="A97" s="255" t="s">
        <v>1101</v>
      </c>
      <c r="B97" s="371" t="s">
        <v>161</v>
      </c>
      <c r="C97" s="158" t="s">
        <v>126</v>
      </c>
      <c r="D97" s="158" t="s">
        <v>73</v>
      </c>
      <c r="E97" s="159" t="s">
        <v>227</v>
      </c>
      <c r="F97" s="158" t="s">
        <v>127</v>
      </c>
      <c r="G97" s="158" t="s">
        <v>129</v>
      </c>
      <c r="H97" s="158" t="s">
        <v>1</v>
      </c>
      <c r="I97" s="140">
        <f>I98</f>
        <v>3000000</v>
      </c>
      <c r="J97" s="140">
        <f t="shared" ref="J97:K97" si="37">J98</f>
        <v>3000000</v>
      </c>
      <c r="K97" s="140">
        <f t="shared" si="37"/>
        <v>3100000</v>
      </c>
    </row>
    <row r="98" spans="1:11" ht="25.5">
      <c r="A98" s="51" t="s">
        <v>1102</v>
      </c>
      <c r="B98" s="370" t="s">
        <v>161</v>
      </c>
      <c r="C98" s="148" t="s">
        <v>126</v>
      </c>
      <c r="D98" s="148" t="s">
        <v>73</v>
      </c>
      <c r="E98" s="150" t="s">
        <v>214</v>
      </c>
      <c r="F98" s="148" t="s">
        <v>127</v>
      </c>
      <c r="G98" s="148" t="s">
        <v>129</v>
      </c>
      <c r="H98" s="148" t="s">
        <v>1</v>
      </c>
      <c r="I98" s="140">
        <f t="shared" ref="I98:K98" si="38">+I99</f>
        <v>3000000</v>
      </c>
      <c r="J98" s="140">
        <f t="shared" si="38"/>
        <v>3000000</v>
      </c>
      <c r="K98" s="140">
        <f t="shared" si="38"/>
        <v>3100000</v>
      </c>
    </row>
    <row r="99" spans="1:11" ht="51">
      <c r="A99" s="378" t="s">
        <v>1165</v>
      </c>
      <c r="B99" s="370" t="s">
        <v>66</v>
      </c>
      <c r="C99" s="148" t="s">
        <v>126</v>
      </c>
      <c r="D99" s="148" t="s">
        <v>73</v>
      </c>
      <c r="E99" s="150" t="s">
        <v>249</v>
      </c>
      <c r="F99" s="148" t="s">
        <v>225</v>
      </c>
      <c r="G99" s="148" t="s">
        <v>129</v>
      </c>
      <c r="H99" s="148" t="s">
        <v>1</v>
      </c>
      <c r="I99" s="139">
        <v>3000000</v>
      </c>
      <c r="J99" s="139">
        <v>3000000</v>
      </c>
      <c r="K99" s="139">
        <v>3100000</v>
      </c>
    </row>
    <row r="100" spans="1:11">
      <c r="A100" s="51" t="s">
        <v>2</v>
      </c>
      <c r="B100" s="370" t="s">
        <v>161</v>
      </c>
      <c r="C100" s="148" t="s">
        <v>126</v>
      </c>
      <c r="D100" s="148" t="s">
        <v>124</v>
      </c>
      <c r="E100" s="150" t="s">
        <v>128</v>
      </c>
      <c r="F100" s="148" t="s">
        <v>127</v>
      </c>
      <c r="G100" s="148" t="s">
        <v>129</v>
      </c>
      <c r="H100" s="148" t="s">
        <v>161</v>
      </c>
      <c r="I100" s="140">
        <f>I101+I137+I148</f>
        <v>9074578</v>
      </c>
      <c r="J100" s="140">
        <f t="shared" ref="J100:K100" si="39">J101+J137+J148</f>
        <v>9121713</v>
      </c>
      <c r="K100" s="140">
        <f t="shared" si="39"/>
        <v>9409703</v>
      </c>
    </row>
    <row r="101" spans="1:11" ht="25.5">
      <c r="A101" s="378" t="s">
        <v>1364</v>
      </c>
      <c r="B101" s="370" t="s">
        <v>161</v>
      </c>
      <c r="C101" s="148" t="s">
        <v>126</v>
      </c>
      <c r="D101" s="148" t="s">
        <v>124</v>
      </c>
      <c r="E101" s="150" t="s">
        <v>132</v>
      </c>
      <c r="F101" s="148" t="s">
        <v>131</v>
      </c>
      <c r="G101" s="148" t="s">
        <v>129</v>
      </c>
      <c r="H101" s="148" t="s">
        <v>125</v>
      </c>
      <c r="I101" s="140">
        <f>I102+I106+I110+I114+I120+I123+I126+I129+I133+I117</f>
        <v>5340016</v>
      </c>
      <c r="J101" s="140">
        <f t="shared" ref="J101:K101" si="40">J102+J106+J110+J114+J120+J123+J126+J129+J133+J117</f>
        <v>5339321</v>
      </c>
      <c r="K101" s="140">
        <f t="shared" si="40"/>
        <v>5339321</v>
      </c>
    </row>
    <row r="102" spans="1:11" ht="38.25">
      <c r="A102" s="51" t="s">
        <v>1633</v>
      </c>
      <c r="B102" s="370" t="s">
        <v>161</v>
      </c>
      <c r="C102" s="148" t="s">
        <v>126</v>
      </c>
      <c r="D102" s="148" t="s">
        <v>124</v>
      </c>
      <c r="E102" s="150" t="s">
        <v>1634</v>
      </c>
      <c r="F102" s="148" t="s">
        <v>131</v>
      </c>
      <c r="G102" s="148" t="s">
        <v>129</v>
      </c>
      <c r="H102" s="148" t="s">
        <v>125</v>
      </c>
      <c r="I102" s="140">
        <f t="shared" ref="I102:K102" si="41">I103</f>
        <v>118690</v>
      </c>
      <c r="J102" s="140">
        <f t="shared" si="41"/>
        <v>118690</v>
      </c>
      <c r="K102" s="140">
        <f t="shared" si="41"/>
        <v>118690</v>
      </c>
    </row>
    <row r="103" spans="1:11" ht="63.75">
      <c r="A103" s="378" t="s">
        <v>1635</v>
      </c>
      <c r="B103" s="370" t="s">
        <v>161</v>
      </c>
      <c r="C103" s="148" t="s">
        <v>126</v>
      </c>
      <c r="D103" s="148" t="s">
        <v>124</v>
      </c>
      <c r="E103" s="150" t="s">
        <v>1636</v>
      </c>
      <c r="F103" s="148" t="s">
        <v>131</v>
      </c>
      <c r="G103" s="148" t="s">
        <v>129</v>
      </c>
      <c r="H103" s="148" t="s">
        <v>125</v>
      </c>
      <c r="I103" s="140">
        <f>I104+I105</f>
        <v>118690</v>
      </c>
      <c r="J103" s="140">
        <f t="shared" ref="J103:K103" si="42">J104+J105</f>
        <v>118690</v>
      </c>
      <c r="K103" s="140">
        <f t="shared" si="42"/>
        <v>118690</v>
      </c>
    </row>
    <row r="104" spans="1:11" ht="63.75">
      <c r="A104" s="378" t="s">
        <v>1635</v>
      </c>
      <c r="B104" s="370" t="s">
        <v>1980</v>
      </c>
      <c r="C104" s="148" t="s">
        <v>126</v>
      </c>
      <c r="D104" s="148" t="s">
        <v>124</v>
      </c>
      <c r="E104" s="150" t="s">
        <v>1636</v>
      </c>
      <c r="F104" s="148" t="s">
        <v>131</v>
      </c>
      <c r="G104" s="148" t="s">
        <v>129</v>
      </c>
      <c r="H104" s="148" t="s">
        <v>125</v>
      </c>
      <c r="I104" s="140">
        <v>11800</v>
      </c>
      <c r="J104" s="140">
        <v>11800</v>
      </c>
      <c r="K104" s="140">
        <v>11800</v>
      </c>
    </row>
    <row r="105" spans="1:11" ht="63.75">
      <c r="A105" s="378" t="s">
        <v>1635</v>
      </c>
      <c r="B105" s="370" t="s">
        <v>1981</v>
      </c>
      <c r="C105" s="148" t="s">
        <v>126</v>
      </c>
      <c r="D105" s="148" t="s">
        <v>124</v>
      </c>
      <c r="E105" s="150" t="s">
        <v>1636</v>
      </c>
      <c r="F105" s="148" t="s">
        <v>131</v>
      </c>
      <c r="G105" s="148" t="s">
        <v>129</v>
      </c>
      <c r="H105" s="148" t="s">
        <v>125</v>
      </c>
      <c r="I105" s="140">
        <v>106890</v>
      </c>
      <c r="J105" s="140">
        <v>106890</v>
      </c>
      <c r="K105" s="140">
        <v>106890</v>
      </c>
    </row>
    <row r="106" spans="1:11" ht="63.75">
      <c r="A106" s="51" t="s">
        <v>1365</v>
      </c>
      <c r="B106" s="370" t="s">
        <v>161</v>
      </c>
      <c r="C106" s="148" t="s">
        <v>126</v>
      </c>
      <c r="D106" s="148" t="s">
        <v>124</v>
      </c>
      <c r="E106" s="150" t="s">
        <v>1366</v>
      </c>
      <c r="F106" s="148" t="s">
        <v>131</v>
      </c>
      <c r="G106" s="148" t="s">
        <v>129</v>
      </c>
      <c r="H106" s="148" t="s">
        <v>125</v>
      </c>
      <c r="I106" s="139">
        <f t="shared" ref="I106:K106" si="43">I107</f>
        <v>383534</v>
      </c>
      <c r="J106" s="139">
        <f t="shared" si="43"/>
        <v>383534</v>
      </c>
      <c r="K106" s="139">
        <f t="shared" si="43"/>
        <v>383534</v>
      </c>
    </row>
    <row r="107" spans="1:11" ht="76.5">
      <c r="A107" s="378" t="s">
        <v>1367</v>
      </c>
      <c r="B107" s="370" t="s">
        <v>161</v>
      </c>
      <c r="C107" s="148" t="s">
        <v>126</v>
      </c>
      <c r="D107" s="148" t="s">
        <v>124</v>
      </c>
      <c r="E107" s="150" t="s">
        <v>1368</v>
      </c>
      <c r="F107" s="148" t="s">
        <v>131</v>
      </c>
      <c r="G107" s="148" t="s">
        <v>129</v>
      </c>
      <c r="H107" s="148" t="s">
        <v>125</v>
      </c>
      <c r="I107" s="140">
        <f>I108+I109</f>
        <v>383534</v>
      </c>
      <c r="J107" s="140">
        <f t="shared" ref="J107:K107" si="44">J108+J109</f>
        <v>383534</v>
      </c>
      <c r="K107" s="140">
        <f t="shared" si="44"/>
        <v>383534</v>
      </c>
    </row>
    <row r="108" spans="1:11" ht="76.5">
      <c r="A108" s="378" t="s">
        <v>1367</v>
      </c>
      <c r="B108" s="370" t="s">
        <v>1980</v>
      </c>
      <c r="C108" s="148" t="s">
        <v>126</v>
      </c>
      <c r="D108" s="148" t="s">
        <v>124</v>
      </c>
      <c r="E108" s="150" t="s">
        <v>1368</v>
      </c>
      <c r="F108" s="148" t="s">
        <v>131</v>
      </c>
      <c r="G108" s="148" t="s">
        <v>129</v>
      </c>
      <c r="H108" s="148" t="s">
        <v>125</v>
      </c>
      <c r="I108" s="140">
        <v>22100</v>
      </c>
      <c r="J108" s="140">
        <v>22100</v>
      </c>
      <c r="K108" s="140">
        <v>22100</v>
      </c>
    </row>
    <row r="109" spans="1:11" ht="76.5">
      <c r="A109" s="378" t="s">
        <v>1367</v>
      </c>
      <c r="B109" s="370" t="s">
        <v>1981</v>
      </c>
      <c r="C109" s="148" t="s">
        <v>126</v>
      </c>
      <c r="D109" s="148" t="s">
        <v>124</v>
      </c>
      <c r="E109" s="150" t="s">
        <v>1368</v>
      </c>
      <c r="F109" s="148" t="s">
        <v>131</v>
      </c>
      <c r="G109" s="148" t="s">
        <v>129</v>
      </c>
      <c r="H109" s="148" t="s">
        <v>125</v>
      </c>
      <c r="I109" s="140">
        <v>361434</v>
      </c>
      <c r="J109" s="140">
        <v>361434</v>
      </c>
      <c r="K109" s="140">
        <v>361434</v>
      </c>
    </row>
    <row r="110" spans="1:11" ht="38.25">
      <c r="A110" s="7" t="s">
        <v>1637</v>
      </c>
      <c r="B110" s="370" t="s">
        <v>161</v>
      </c>
      <c r="C110" s="148" t="s">
        <v>126</v>
      </c>
      <c r="D110" s="148" t="s">
        <v>124</v>
      </c>
      <c r="E110" s="150" t="s">
        <v>1638</v>
      </c>
      <c r="F110" s="148" t="s">
        <v>131</v>
      </c>
      <c r="G110" s="148" t="s">
        <v>129</v>
      </c>
      <c r="H110" s="148" t="s">
        <v>125</v>
      </c>
      <c r="I110" s="139">
        <f t="shared" ref="I110:K110" si="45">I111</f>
        <v>51987</v>
      </c>
      <c r="J110" s="139">
        <f t="shared" si="45"/>
        <v>51987</v>
      </c>
      <c r="K110" s="139">
        <f t="shared" si="45"/>
        <v>51987</v>
      </c>
    </row>
    <row r="111" spans="1:11" ht="63.75">
      <c r="A111" s="255" t="s">
        <v>1639</v>
      </c>
      <c r="B111" s="370" t="s">
        <v>161</v>
      </c>
      <c r="C111" s="148" t="s">
        <v>126</v>
      </c>
      <c r="D111" s="148" t="s">
        <v>124</v>
      </c>
      <c r="E111" s="150" t="s">
        <v>1640</v>
      </c>
      <c r="F111" s="148" t="s">
        <v>131</v>
      </c>
      <c r="G111" s="148" t="s">
        <v>129</v>
      </c>
      <c r="H111" s="148" t="s">
        <v>125</v>
      </c>
      <c r="I111" s="140">
        <f>I112+I113</f>
        <v>51987</v>
      </c>
      <c r="J111" s="140">
        <f t="shared" ref="J111:K111" si="46">J112+J113</f>
        <v>51987</v>
      </c>
      <c r="K111" s="140">
        <f t="shared" si="46"/>
        <v>51987</v>
      </c>
    </row>
    <row r="112" spans="1:11" ht="63.75">
      <c r="A112" s="255" t="s">
        <v>1639</v>
      </c>
      <c r="B112" s="370" t="s">
        <v>1980</v>
      </c>
      <c r="C112" s="148" t="s">
        <v>126</v>
      </c>
      <c r="D112" s="148" t="s">
        <v>124</v>
      </c>
      <c r="E112" s="150" t="s">
        <v>1640</v>
      </c>
      <c r="F112" s="148" t="s">
        <v>131</v>
      </c>
      <c r="G112" s="148" t="s">
        <v>129</v>
      </c>
      <c r="H112" s="148" t="s">
        <v>125</v>
      </c>
      <c r="I112" s="140">
        <v>475</v>
      </c>
      <c r="J112" s="140">
        <v>475</v>
      </c>
      <c r="K112" s="140">
        <v>475</v>
      </c>
    </row>
    <row r="113" spans="1:11" ht="63.75">
      <c r="A113" s="255" t="s">
        <v>1639</v>
      </c>
      <c r="B113" s="370" t="s">
        <v>1981</v>
      </c>
      <c r="C113" s="148" t="s">
        <v>126</v>
      </c>
      <c r="D113" s="148" t="s">
        <v>124</v>
      </c>
      <c r="E113" s="150" t="s">
        <v>1640</v>
      </c>
      <c r="F113" s="148" t="s">
        <v>131</v>
      </c>
      <c r="G113" s="148" t="s">
        <v>129</v>
      </c>
      <c r="H113" s="148" t="s">
        <v>125</v>
      </c>
      <c r="I113" s="140">
        <v>51512</v>
      </c>
      <c r="J113" s="140">
        <v>51512</v>
      </c>
      <c r="K113" s="140">
        <v>51512</v>
      </c>
    </row>
    <row r="114" spans="1:11" ht="51">
      <c r="A114" s="151" t="s">
        <v>1369</v>
      </c>
      <c r="B114" s="372" t="s">
        <v>161</v>
      </c>
      <c r="C114" s="160" t="s">
        <v>126</v>
      </c>
      <c r="D114" s="160" t="s">
        <v>124</v>
      </c>
      <c r="E114" s="161" t="s">
        <v>1370</v>
      </c>
      <c r="F114" s="160" t="s">
        <v>131</v>
      </c>
      <c r="G114" s="160" t="s">
        <v>129</v>
      </c>
      <c r="H114" s="160" t="s">
        <v>125</v>
      </c>
      <c r="I114" s="140">
        <f t="shared" ref="I114:K115" si="47">I115</f>
        <v>2713674</v>
      </c>
      <c r="J114" s="140">
        <f t="shared" si="47"/>
        <v>2713674</v>
      </c>
      <c r="K114" s="140">
        <f t="shared" si="47"/>
        <v>2713674</v>
      </c>
    </row>
    <row r="115" spans="1:11" ht="63.75">
      <c r="A115" s="205" t="s">
        <v>1371</v>
      </c>
      <c r="B115" s="372" t="s">
        <v>161</v>
      </c>
      <c r="C115" s="160" t="s">
        <v>126</v>
      </c>
      <c r="D115" s="160" t="s">
        <v>124</v>
      </c>
      <c r="E115" s="161" t="s">
        <v>1796</v>
      </c>
      <c r="F115" s="160" t="s">
        <v>131</v>
      </c>
      <c r="G115" s="160" t="s">
        <v>129</v>
      </c>
      <c r="H115" s="160" t="s">
        <v>125</v>
      </c>
      <c r="I115" s="140">
        <f>I116</f>
        <v>2713674</v>
      </c>
      <c r="J115" s="140">
        <f t="shared" si="47"/>
        <v>2713674</v>
      </c>
      <c r="K115" s="140">
        <f t="shared" si="47"/>
        <v>2713674</v>
      </c>
    </row>
    <row r="116" spans="1:11" ht="63.75">
      <c r="A116" s="205" t="s">
        <v>1371</v>
      </c>
      <c r="B116" s="372" t="s">
        <v>1981</v>
      </c>
      <c r="C116" s="160" t="s">
        <v>126</v>
      </c>
      <c r="D116" s="160" t="s">
        <v>124</v>
      </c>
      <c r="E116" s="161" t="s">
        <v>1796</v>
      </c>
      <c r="F116" s="160" t="s">
        <v>131</v>
      </c>
      <c r="G116" s="160" t="s">
        <v>129</v>
      </c>
      <c r="H116" s="160" t="s">
        <v>125</v>
      </c>
      <c r="I116" s="140">
        <v>2713674</v>
      </c>
      <c r="J116" s="140">
        <v>2713674</v>
      </c>
      <c r="K116" s="140">
        <v>2713674</v>
      </c>
    </row>
    <row r="117" spans="1:11" ht="38.25">
      <c r="A117" s="205" t="s">
        <v>1982</v>
      </c>
      <c r="B117" s="372" t="s">
        <v>161</v>
      </c>
      <c r="C117" s="160" t="s">
        <v>126</v>
      </c>
      <c r="D117" s="160" t="s">
        <v>124</v>
      </c>
      <c r="E117" s="161" t="s">
        <v>1983</v>
      </c>
      <c r="F117" s="160" t="s">
        <v>131</v>
      </c>
      <c r="G117" s="160" t="s">
        <v>129</v>
      </c>
      <c r="H117" s="160" t="s">
        <v>125</v>
      </c>
      <c r="I117" s="140">
        <f>I118</f>
        <v>2000</v>
      </c>
      <c r="J117" s="140">
        <f t="shared" ref="J117:K118" si="48">J118</f>
        <v>2000</v>
      </c>
      <c r="K117" s="140">
        <f t="shared" si="48"/>
        <v>2000</v>
      </c>
    </row>
    <row r="118" spans="1:11" ht="63.75">
      <c r="A118" s="205" t="s">
        <v>1984</v>
      </c>
      <c r="B118" s="372" t="s">
        <v>161</v>
      </c>
      <c r="C118" s="160" t="s">
        <v>126</v>
      </c>
      <c r="D118" s="160" t="s">
        <v>124</v>
      </c>
      <c r="E118" s="161" t="s">
        <v>1985</v>
      </c>
      <c r="F118" s="160" t="s">
        <v>131</v>
      </c>
      <c r="G118" s="160" t="s">
        <v>129</v>
      </c>
      <c r="H118" s="160" t="s">
        <v>125</v>
      </c>
      <c r="I118" s="140">
        <f>I119</f>
        <v>2000</v>
      </c>
      <c r="J118" s="140">
        <f t="shared" si="48"/>
        <v>2000</v>
      </c>
      <c r="K118" s="140">
        <f t="shared" si="48"/>
        <v>2000</v>
      </c>
    </row>
    <row r="119" spans="1:11" ht="63.75">
      <c r="A119" s="205" t="s">
        <v>1984</v>
      </c>
      <c r="B119" s="372" t="s">
        <v>1981</v>
      </c>
      <c r="C119" s="160" t="s">
        <v>126</v>
      </c>
      <c r="D119" s="160" t="s">
        <v>124</v>
      </c>
      <c r="E119" s="161" t="s">
        <v>1985</v>
      </c>
      <c r="F119" s="160" t="s">
        <v>131</v>
      </c>
      <c r="G119" s="160" t="s">
        <v>129</v>
      </c>
      <c r="H119" s="160" t="s">
        <v>125</v>
      </c>
      <c r="I119" s="140">
        <v>2000</v>
      </c>
      <c r="J119" s="140">
        <v>2000</v>
      </c>
      <c r="K119" s="140">
        <v>2000</v>
      </c>
    </row>
    <row r="120" spans="1:11" ht="51">
      <c r="A120" s="151" t="s">
        <v>1641</v>
      </c>
      <c r="B120" s="372" t="s">
        <v>161</v>
      </c>
      <c r="C120" s="160" t="s">
        <v>126</v>
      </c>
      <c r="D120" s="160" t="s">
        <v>124</v>
      </c>
      <c r="E120" s="161" t="s">
        <v>1642</v>
      </c>
      <c r="F120" s="160" t="s">
        <v>131</v>
      </c>
      <c r="G120" s="160" t="s">
        <v>129</v>
      </c>
      <c r="H120" s="160" t="s">
        <v>125</v>
      </c>
      <c r="I120" s="139">
        <f t="shared" ref="I120:K121" si="49">I121</f>
        <v>269602</v>
      </c>
      <c r="J120" s="139">
        <f t="shared" si="49"/>
        <v>269602</v>
      </c>
      <c r="K120" s="139">
        <f t="shared" si="49"/>
        <v>269602</v>
      </c>
    </row>
    <row r="121" spans="1:11" ht="76.5">
      <c r="A121" s="205" t="s">
        <v>1643</v>
      </c>
      <c r="B121" s="372" t="s">
        <v>161</v>
      </c>
      <c r="C121" s="160" t="s">
        <v>126</v>
      </c>
      <c r="D121" s="160" t="s">
        <v>124</v>
      </c>
      <c r="E121" s="161" t="s">
        <v>1644</v>
      </c>
      <c r="F121" s="160" t="s">
        <v>131</v>
      </c>
      <c r="G121" s="160" t="s">
        <v>129</v>
      </c>
      <c r="H121" s="160" t="s">
        <v>125</v>
      </c>
      <c r="I121" s="140">
        <f>I122</f>
        <v>269602</v>
      </c>
      <c r="J121" s="140">
        <f t="shared" si="49"/>
        <v>269602</v>
      </c>
      <c r="K121" s="140">
        <f t="shared" si="49"/>
        <v>269602</v>
      </c>
    </row>
    <row r="122" spans="1:11" ht="76.5">
      <c r="A122" s="205" t="s">
        <v>1643</v>
      </c>
      <c r="B122" s="372" t="s">
        <v>1981</v>
      </c>
      <c r="C122" s="160" t="s">
        <v>126</v>
      </c>
      <c r="D122" s="160" t="s">
        <v>124</v>
      </c>
      <c r="E122" s="161" t="s">
        <v>1644</v>
      </c>
      <c r="F122" s="160" t="s">
        <v>131</v>
      </c>
      <c r="G122" s="160" t="s">
        <v>129</v>
      </c>
      <c r="H122" s="160" t="s">
        <v>125</v>
      </c>
      <c r="I122" s="140">
        <v>269602</v>
      </c>
      <c r="J122" s="140">
        <v>269602</v>
      </c>
      <c r="K122" s="140">
        <v>269602</v>
      </c>
    </row>
    <row r="123" spans="1:11" ht="51">
      <c r="A123" s="51" t="s">
        <v>1779</v>
      </c>
      <c r="B123" s="372" t="s">
        <v>161</v>
      </c>
      <c r="C123" s="160" t="s">
        <v>126</v>
      </c>
      <c r="D123" s="160" t="s">
        <v>124</v>
      </c>
      <c r="E123" s="161" t="s">
        <v>1790</v>
      </c>
      <c r="F123" s="160" t="s">
        <v>127</v>
      </c>
      <c r="G123" s="160" t="s">
        <v>129</v>
      </c>
      <c r="H123" s="160" t="s">
        <v>125</v>
      </c>
      <c r="I123" s="139">
        <f t="shared" ref="I123:K124" si="50">I124</f>
        <v>34872</v>
      </c>
      <c r="J123" s="139">
        <f t="shared" si="50"/>
        <v>34872</v>
      </c>
      <c r="K123" s="139">
        <f t="shared" si="50"/>
        <v>34872</v>
      </c>
    </row>
    <row r="124" spans="1:11" ht="89.25">
      <c r="A124" s="229" t="s">
        <v>1780</v>
      </c>
      <c r="B124" s="372" t="s">
        <v>161</v>
      </c>
      <c r="C124" s="160" t="s">
        <v>126</v>
      </c>
      <c r="D124" s="160" t="s">
        <v>124</v>
      </c>
      <c r="E124" s="161" t="s">
        <v>1791</v>
      </c>
      <c r="F124" s="160" t="s">
        <v>131</v>
      </c>
      <c r="G124" s="160" t="s">
        <v>129</v>
      </c>
      <c r="H124" s="160" t="s">
        <v>125</v>
      </c>
      <c r="I124" s="139">
        <f>I125</f>
        <v>34872</v>
      </c>
      <c r="J124" s="139">
        <f t="shared" si="50"/>
        <v>34872</v>
      </c>
      <c r="K124" s="139">
        <f t="shared" si="50"/>
        <v>34872</v>
      </c>
    </row>
    <row r="125" spans="1:11" ht="89.25">
      <c r="A125" s="229" t="s">
        <v>1780</v>
      </c>
      <c r="B125" s="372" t="s">
        <v>1981</v>
      </c>
      <c r="C125" s="160" t="s">
        <v>126</v>
      </c>
      <c r="D125" s="160" t="s">
        <v>124</v>
      </c>
      <c r="E125" s="161" t="s">
        <v>1791</v>
      </c>
      <c r="F125" s="160" t="s">
        <v>131</v>
      </c>
      <c r="G125" s="160" t="s">
        <v>129</v>
      </c>
      <c r="H125" s="160" t="s">
        <v>125</v>
      </c>
      <c r="I125" s="139">
        <v>34872</v>
      </c>
      <c r="J125" s="139">
        <v>34872</v>
      </c>
      <c r="K125" s="139">
        <v>34872</v>
      </c>
    </row>
    <row r="126" spans="1:11" ht="51">
      <c r="A126" s="229" t="s">
        <v>1781</v>
      </c>
      <c r="B126" s="372" t="s">
        <v>161</v>
      </c>
      <c r="C126" s="160" t="s">
        <v>126</v>
      </c>
      <c r="D126" s="160" t="s">
        <v>124</v>
      </c>
      <c r="E126" s="161" t="s">
        <v>1792</v>
      </c>
      <c r="F126" s="160" t="s">
        <v>131</v>
      </c>
      <c r="G126" s="160" t="s">
        <v>129</v>
      </c>
      <c r="H126" s="160" t="s">
        <v>125</v>
      </c>
      <c r="I126" s="139">
        <f t="shared" ref="I126:K127" si="51">I127</f>
        <v>4004</v>
      </c>
      <c r="J126" s="139">
        <f t="shared" si="51"/>
        <v>4004</v>
      </c>
      <c r="K126" s="139">
        <f t="shared" si="51"/>
        <v>4004</v>
      </c>
    </row>
    <row r="127" spans="1:11" ht="63.75">
      <c r="A127" s="229" t="s">
        <v>1782</v>
      </c>
      <c r="B127" s="372" t="s">
        <v>161</v>
      </c>
      <c r="C127" s="160" t="s">
        <v>126</v>
      </c>
      <c r="D127" s="160" t="s">
        <v>124</v>
      </c>
      <c r="E127" s="161" t="s">
        <v>1793</v>
      </c>
      <c r="F127" s="160" t="s">
        <v>131</v>
      </c>
      <c r="G127" s="160" t="s">
        <v>129</v>
      </c>
      <c r="H127" s="160" t="s">
        <v>125</v>
      </c>
      <c r="I127" s="139">
        <f>I128</f>
        <v>4004</v>
      </c>
      <c r="J127" s="139">
        <f t="shared" si="51"/>
        <v>4004</v>
      </c>
      <c r="K127" s="139">
        <f t="shared" si="51"/>
        <v>4004</v>
      </c>
    </row>
    <row r="128" spans="1:11" ht="63.75">
      <c r="A128" s="229" t="s">
        <v>1782</v>
      </c>
      <c r="B128" s="372" t="s">
        <v>1981</v>
      </c>
      <c r="C128" s="160" t="s">
        <v>126</v>
      </c>
      <c r="D128" s="160" t="s">
        <v>124</v>
      </c>
      <c r="E128" s="161" t="s">
        <v>1793</v>
      </c>
      <c r="F128" s="160" t="s">
        <v>131</v>
      </c>
      <c r="G128" s="160" t="s">
        <v>129</v>
      </c>
      <c r="H128" s="160" t="s">
        <v>125</v>
      </c>
      <c r="I128" s="139">
        <v>4004</v>
      </c>
      <c r="J128" s="139">
        <v>4004</v>
      </c>
      <c r="K128" s="139">
        <v>4004</v>
      </c>
    </row>
    <row r="129" spans="1:11" ht="38.25">
      <c r="A129" s="229" t="s">
        <v>1645</v>
      </c>
      <c r="B129" s="372" t="s">
        <v>161</v>
      </c>
      <c r="C129" s="160" t="s">
        <v>126</v>
      </c>
      <c r="D129" s="160" t="s">
        <v>124</v>
      </c>
      <c r="E129" s="161" t="s">
        <v>1646</v>
      </c>
      <c r="F129" s="160" t="s">
        <v>131</v>
      </c>
      <c r="G129" s="160" t="s">
        <v>129</v>
      </c>
      <c r="H129" s="160" t="s">
        <v>125</v>
      </c>
      <c r="I129" s="139">
        <f t="shared" ref="I129:K129" si="52">I130</f>
        <v>193175</v>
      </c>
      <c r="J129" s="139">
        <f t="shared" si="52"/>
        <v>192480</v>
      </c>
      <c r="K129" s="139">
        <f t="shared" si="52"/>
        <v>192480</v>
      </c>
    </row>
    <row r="130" spans="1:11" ht="63.75">
      <c r="A130" s="229" t="s">
        <v>1647</v>
      </c>
      <c r="B130" s="372" t="s">
        <v>161</v>
      </c>
      <c r="C130" s="160" t="s">
        <v>126</v>
      </c>
      <c r="D130" s="160" t="s">
        <v>124</v>
      </c>
      <c r="E130" s="161" t="s">
        <v>1648</v>
      </c>
      <c r="F130" s="160" t="s">
        <v>131</v>
      </c>
      <c r="G130" s="160" t="s">
        <v>129</v>
      </c>
      <c r="H130" s="160" t="s">
        <v>125</v>
      </c>
      <c r="I130" s="139">
        <f>I131+I132</f>
        <v>193175</v>
      </c>
      <c r="J130" s="139">
        <f t="shared" ref="J130:K130" si="53">J131+J132</f>
        <v>192480</v>
      </c>
      <c r="K130" s="139">
        <f t="shared" si="53"/>
        <v>192480</v>
      </c>
    </row>
    <row r="131" spans="1:11" ht="63.75">
      <c r="A131" s="229" t="s">
        <v>1647</v>
      </c>
      <c r="B131" s="372" t="s">
        <v>1980</v>
      </c>
      <c r="C131" s="160" t="s">
        <v>126</v>
      </c>
      <c r="D131" s="160" t="s">
        <v>124</v>
      </c>
      <c r="E131" s="161" t="s">
        <v>1648</v>
      </c>
      <c r="F131" s="160" t="s">
        <v>131</v>
      </c>
      <c r="G131" s="160" t="s">
        <v>129</v>
      </c>
      <c r="H131" s="160" t="s">
        <v>125</v>
      </c>
      <c r="I131" s="139">
        <v>695</v>
      </c>
      <c r="J131" s="139">
        <v>0</v>
      </c>
      <c r="K131" s="139">
        <v>0</v>
      </c>
    </row>
    <row r="132" spans="1:11" ht="63.75">
      <c r="A132" s="229" t="s">
        <v>1647</v>
      </c>
      <c r="B132" s="372" t="s">
        <v>1981</v>
      </c>
      <c r="C132" s="160" t="s">
        <v>126</v>
      </c>
      <c r="D132" s="160" t="s">
        <v>124</v>
      </c>
      <c r="E132" s="161" t="s">
        <v>1648</v>
      </c>
      <c r="F132" s="160" t="s">
        <v>131</v>
      </c>
      <c r="G132" s="160" t="s">
        <v>129</v>
      </c>
      <c r="H132" s="160" t="s">
        <v>125</v>
      </c>
      <c r="I132" s="139">
        <v>192480</v>
      </c>
      <c r="J132" s="139">
        <v>192480</v>
      </c>
      <c r="K132" s="139">
        <v>192480</v>
      </c>
    </row>
    <row r="133" spans="1:11" ht="51">
      <c r="A133" s="229" t="s">
        <v>1649</v>
      </c>
      <c r="B133" s="372" t="s">
        <v>161</v>
      </c>
      <c r="C133" s="160" t="s">
        <v>126</v>
      </c>
      <c r="D133" s="160" t="s">
        <v>124</v>
      </c>
      <c r="E133" s="161" t="s">
        <v>1650</v>
      </c>
      <c r="F133" s="160" t="s">
        <v>131</v>
      </c>
      <c r="G133" s="160" t="s">
        <v>129</v>
      </c>
      <c r="H133" s="160" t="s">
        <v>125</v>
      </c>
      <c r="I133" s="139">
        <f t="shared" ref="I133:K133" si="54">I134</f>
        <v>1568478</v>
      </c>
      <c r="J133" s="139">
        <f t="shared" si="54"/>
        <v>1568478</v>
      </c>
      <c r="K133" s="139">
        <f t="shared" si="54"/>
        <v>1568478</v>
      </c>
    </row>
    <row r="134" spans="1:11" ht="76.5">
      <c r="A134" s="229" t="s">
        <v>1651</v>
      </c>
      <c r="B134" s="372" t="s">
        <v>161</v>
      </c>
      <c r="C134" s="160" t="s">
        <v>126</v>
      </c>
      <c r="D134" s="160" t="s">
        <v>124</v>
      </c>
      <c r="E134" s="161" t="s">
        <v>1652</v>
      </c>
      <c r="F134" s="160" t="s">
        <v>131</v>
      </c>
      <c r="G134" s="160" t="s">
        <v>129</v>
      </c>
      <c r="H134" s="160" t="s">
        <v>125</v>
      </c>
      <c r="I134" s="139">
        <f>I135+I136</f>
        <v>1568478</v>
      </c>
      <c r="J134" s="139">
        <f t="shared" ref="J134:K134" si="55">J135+J136</f>
        <v>1568478</v>
      </c>
      <c r="K134" s="139">
        <f t="shared" si="55"/>
        <v>1568478</v>
      </c>
    </row>
    <row r="135" spans="1:11" ht="76.5">
      <c r="A135" s="229" t="s">
        <v>1651</v>
      </c>
      <c r="B135" s="372" t="s">
        <v>1980</v>
      </c>
      <c r="C135" s="160" t="s">
        <v>126</v>
      </c>
      <c r="D135" s="160" t="s">
        <v>124</v>
      </c>
      <c r="E135" s="161" t="s">
        <v>1652</v>
      </c>
      <c r="F135" s="160" t="s">
        <v>131</v>
      </c>
      <c r="G135" s="160" t="s">
        <v>129</v>
      </c>
      <c r="H135" s="160" t="s">
        <v>125</v>
      </c>
      <c r="I135" s="139">
        <v>25851</v>
      </c>
      <c r="J135" s="139">
        <v>25851</v>
      </c>
      <c r="K135" s="139">
        <v>25851</v>
      </c>
    </row>
    <row r="136" spans="1:11" ht="76.5">
      <c r="A136" s="229" t="s">
        <v>1651</v>
      </c>
      <c r="B136" s="372" t="s">
        <v>1981</v>
      </c>
      <c r="C136" s="160" t="s">
        <v>126</v>
      </c>
      <c r="D136" s="160" t="s">
        <v>124</v>
      </c>
      <c r="E136" s="161" t="s">
        <v>1652</v>
      </c>
      <c r="F136" s="160" t="s">
        <v>131</v>
      </c>
      <c r="G136" s="160" t="s">
        <v>129</v>
      </c>
      <c r="H136" s="160" t="s">
        <v>125</v>
      </c>
      <c r="I136" s="139">
        <v>1542627</v>
      </c>
      <c r="J136" s="139">
        <v>1542627</v>
      </c>
      <c r="K136" s="139">
        <v>1542627</v>
      </c>
    </row>
    <row r="137" spans="1:11">
      <c r="A137" s="205" t="s">
        <v>1653</v>
      </c>
      <c r="B137" s="372" t="s">
        <v>161</v>
      </c>
      <c r="C137" s="160" t="s">
        <v>126</v>
      </c>
      <c r="D137" s="160" t="s">
        <v>124</v>
      </c>
      <c r="E137" s="161" t="s">
        <v>1435</v>
      </c>
      <c r="F137" s="160" t="s">
        <v>127</v>
      </c>
      <c r="G137" s="160" t="s">
        <v>129</v>
      </c>
      <c r="H137" s="160" t="s">
        <v>125</v>
      </c>
      <c r="I137" s="139">
        <f>I141+I143+I138</f>
        <v>876842</v>
      </c>
      <c r="J137" s="139">
        <f t="shared" ref="J137:K137" si="56">J141+J143+J138</f>
        <v>876842</v>
      </c>
      <c r="K137" s="139">
        <f t="shared" si="56"/>
        <v>876842</v>
      </c>
    </row>
    <row r="138" spans="1:11" ht="63.75">
      <c r="A138" s="205" t="s">
        <v>1783</v>
      </c>
      <c r="B138" s="372" t="s">
        <v>161</v>
      </c>
      <c r="C138" s="160" t="s">
        <v>126</v>
      </c>
      <c r="D138" s="160" t="s">
        <v>124</v>
      </c>
      <c r="E138" s="161" t="s">
        <v>1794</v>
      </c>
      <c r="F138" s="160" t="s">
        <v>225</v>
      </c>
      <c r="G138" s="160" t="s">
        <v>129</v>
      </c>
      <c r="H138" s="160" t="s">
        <v>125</v>
      </c>
      <c r="I138" s="139">
        <f t="shared" ref="I138:K139" si="57">I139</f>
        <v>675300</v>
      </c>
      <c r="J138" s="139">
        <f t="shared" si="57"/>
        <v>675300</v>
      </c>
      <c r="K138" s="139">
        <f t="shared" si="57"/>
        <v>675300</v>
      </c>
    </row>
    <row r="139" spans="1:11" ht="51">
      <c r="A139" s="162" t="s">
        <v>1402</v>
      </c>
      <c r="B139" s="372" t="s">
        <v>161</v>
      </c>
      <c r="C139" s="160" t="s">
        <v>126</v>
      </c>
      <c r="D139" s="160" t="s">
        <v>124</v>
      </c>
      <c r="E139" s="161" t="s">
        <v>1795</v>
      </c>
      <c r="F139" s="160" t="s">
        <v>225</v>
      </c>
      <c r="G139" s="160" t="s">
        <v>129</v>
      </c>
      <c r="H139" s="160" t="s">
        <v>125</v>
      </c>
      <c r="I139" s="139">
        <f>I140</f>
        <v>675300</v>
      </c>
      <c r="J139" s="139">
        <f t="shared" si="57"/>
        <v>675300</v>
      </c>
      <c r="K139" s="139">
        <f t="shared" si="57"/>
        <v>675300</v>
      </c>
    </row>
    <row r="140" spans="1:11" ht="51">
      <c r="A140" s="162" t="s">
        <v>1402</v>
      </c>
      <c r="B140" s="372" t="s">
        <v>5</v>
      </c>
      <c r="C140" s="160" t="s">
        <v>126</v>
      </c>
      <c r="D140" s="160" t="s">
        <v>124</v>
      </c>
      <c r="E140" s="161" t="s">
        <v>1795</v>
      </c>
      <c r="F140" s="160" t="s">
        <v>225</v>
      </c>
      <c r="G140" s="160" t="s">
        <v>129</v>
      </c>
      <c r="H140" s="160" t="s">
        <v>125</v>
      </c>
      <c r="I140" s="139">
        <v>675300</v>
      </c>
      <c r="J140" s="139">
        <v>675300</v>
      </c>
      <c r="K140" s="139">
        <v>675300</v>
      </c>
    </row>
    <row r="141" spans="1:11" ht="38.25">
      <c r="A141" s="162" t="s">
        <v>1103</v>
      </c>
      <c r="B141" s="372" t="s">
        <v>161</v>
      </c>
      <c r="C141" s="160" t="s">
        <v>126</v>
      </c>
      <c r="D141" s="160" t="s">
        <v>124</v>
      </c>
      <c r="E141" s="161" t="s">
        <v>1373</v>
      </c>
      <c r="F141" s="160" t="s">
        <v>127</v>
      </c>
      <c r="G141" s="160" t="s">
        <v>129</v>
      </c>
      <c r="H141" s="160" t="s">
        <v>125</v>
      </c>
      <c r="I141" s="140">
        <f t="shared" ref="I141:K141" si="58">I142</f>
        <v>193500</v>
      </c>
      <c r="J141" s="140">
        <f t="shared" si="58"/>
        <v>193500</v>
      </c>
      <c r="K141" s="140">
        <f t="shared" si="58"/>
        <v>193500</v>
      </c>
    </row>
    <row r="142" spans="1:11" ht="38.25">
      <c r="A142" s="162" t="s">
        <v>315</v>
      </c>
      <c r="B142" s="372" t="s">
        <v>178</v>
      </c>
      <c r="C142" s="160" t="s">
        <v>126</v>
      </c>
      <c r="D142" s="160" t="s">
        <v>124</v>
      </c>
      <c r="E142" s="161" t="s">
        <v>1373</v>
      </c>
      <c r="F142" s="160" t="s">
        <v>225</v>
      </c>
      <c r="G142" s="160" t="s">
        <v>129</v>
      </c>
      <c r="H142" s="160" t="s">
        <v>125</v>
      </c>
      <c r="I142" s="140">
        <v>193500</v>
      </c>
      <c r="J142" s="140">
        <v>193500</v>
      </c>
      <c r="K142" s="140">
        <v>193500</v>
      </c>
    </row>
    <row r="143" spans="1:11" ht="51">
      <c r="A143" s="162" t="s">
        <v>1374</v>
      </c>
      <c r="B143" s="372" t="s">
        <v>161</v>
      </c>
      <c r="C143" s="160" t="s">
        <v>126</v>
      </c>
      <c r="D143" s="160" t="s">
        <v>124</v>
      </c>
      <c r="E143" s="161" t="s">
        <v>1375</v>
      </c>
      <c r="F143" s="160" t="s">
        <v>127</v>
      </c>
      <c r="G143" s="160" t="s">
        <v>129</v>
      </c>
      <c r="H143" s="160" t="s">
        <v>125</v>
      </c>
      <c r="I143" s="140">
        <f>I144</f>
        <v>8042</v>
      </c>
      <c r="J143" s="140">
        <f t="shared" ref="J143:K143" si="59">J144</f>
        <v>8042</v>
      </c>
      <c r="K143" s="140">
        <f t="shared" si="59"/>
        <v>8042</v>
      </c>
    </row>
    <row r="144" spans="1:11" ht="51">
      <c r="A144" s="162" t="s">
        <v>1376</v>
      </c>
      <c r="B144" s="372" t="s">
        <v>161</v>
      </c>
      <c r="C144" s="160" t="s">
        <v>126</v>
      </c>
      <c r="D144" s="160" t="s">
        <v>124</v>
      </c>
      <c r="E144" s="161" t="s">
        <v>1377</v>
      </c>
      <c r="F144" s="160" t="s">
        <v>131</v>
      </c>
      <c r="G144" s="160" t="s">
        <v>129</v>
      </c>
      <c r="H144" s="160" t="s">
        <v>125</v>
      </c>
      <c r="I144" s="140">
        <f>SUM(I145:I147)</f>
        <v>8042</v>
      </c>
      <c r="J144" s="140">
        <f t="shared" ref="J144:K144" si="60">SUM(J145:J147)</f>
        <v>8042</v>
      </c>
      <c r="K144" s="140">
        <f t="shared" si="60"/>
        <v>8042</v>
      </c>
    </row>
    <row r="145" spans="1:11" ht="51">
      <c r="A145" s="162" t="s">
        <v>1376</v>
      </c>
      <c r="B145" s="372" t="s">
        <v>5</v>
      </c>
      <c r="C145" s="160" t="s">
        <v>126</v>
      </c>
      <c r="D145" s="160" t="s">
        <v>124</v>
      </c>
      <c r="E145" s="161" t="s">
        <v>1377</v>
      </c>
      <c r="F145" s="160" t="s">
        <v>131</v>
      </c>
      <c r="G145" s="160" t="s">
        <v>129</v>
      </c>
      <c r="H145" s="160" t="s">
        <v>125</v>
      </c>
      <c r="I145" s="140">
        <v>8042</v>
      </c>
      <c r="J145" s="140">
        <v>8042</v>
      </c>
      <c r="K145" s="140">
        <v>8042</v>
      </c>
    </row>
    <row r="146" spans="1:11" ht="51" hidden="1">
      <c r="A146" s="162" t="s">
        <v>1376</v>
      </c>
      <c r="B146" s="372" t="s">
        <v>1986</v>
      </c>
      <c r="C146" s="160" t="s">
        <v>126</v>
      </c>
      <c r="D146" s="160" t="s">
        <v>124</v>
      </c>
      <c r="E146" s="161" t="s">
        <v>1377</v>
      </c>
      <c r="F146" s="160" t="s">
        <v>131</v>
      </c>
      <c r="G146" s="160" t="s">
        <v>129</v>
      </c>
      <c r="H146" s="160" t="s">
        <v>125</v>
      </c>
      <c r="I146" s="140">
        <v>0</v>
      </c>
      <c r="J146" s="140">
        <v>0</v>
      </c>
      <c r="K146" s="140">
        <v>0</v>
      </c>
    </row>
    <row r="147" spans="1:11" ht="51" hidden="1">
      <c r="A147" s="162" t="s">
        <v>1376</v>
      </c>
      <c r="B147" s="372" t="s">
        <v>450</v>
      </c>
      <c r="C147" s="160" t="s">
        <v>126</v>
      </c>
      <c r="D147" s="160" t="s">
        <v>124</v>
      </c>
      <c r="E147" s="161" t="s">
        <v>1377</v>
      </c>
      <c r="F147" s="160" t="s">
        <v>131</v>
      </c>
      <c r="G147" s="160" t="s">
        <v>129</v>
      </c>
      <c r="H147" s="160" t="s">
        <v>125</v>
      </c>
      <c r="I147" s="140">
        <v>0</v>
      </c>
      <c r="J147" s="140">
        <v>0</v>
      </c>
      <c r="K147" s="140">
        <v>0</v>
      </c>
    </row>
    <row r="148" spans="1:11">
      <c r="A148" s="162" t="s">
        <v>1654</v>
      </c>
      <c r="B148" s="372" t="s">
        <v>161</v>
      </c>
      <c r="C148" s="160" t="s">
        <v>126</v>
      </c>
      <c r="D148" s="160" t="s">
        <v>124</v>
      </c>
      <c r="E148" s="161" t="s">
        <v>1655</v>
      </c>
      <c r="F148" s="160" t="s">
        <v>131</v>
      </c>
      <c r="G148" s="160" t="s">
        <v>129</v>
      </c>
      <c r="H148" s="160" t="s">
        <v>125</v>
      </c>
      <c r="I148" s="139">
        <f t="shared" ref="I148:K148" si="61">I149</f>
        <v>2857720</v>
      </c>
      <c r="J148" s="139">
        <f t="shared" si="61"/>
        <v>2905550</v>
      </c>
      <c r="K148" s="139">
        <f t="shared" si="61"/>
        <v>3193540</v>
      </c>
    </row>
    <row r="149" spans="1:11" ht="89.25">
      <c r="A149" s="162" t="s">
        <v>1656</v>
      </c>
      <c r="B149" s="372" t="s">
        <v>161</v>
      </c>
      <c r="C149" s="160" t="s">
        <v>126</v>
      </c>
      <c r="D149" s="160" t="s">
        <v>124</v>
      </c>
      <c r="E149" s="161" t="s">
        <v>1657</v>
      </c>
      <c r="F149" s="160" t="s">
        <v>131</v>
      </c>
      <c r="G149" s="160" t="s">
        <v>129</v>
      </c>
      <c r="H149" s="160" t="s">
        <v>125</v>
      </c>
      <c r="I149" s="140">
        <f>I150+I151</f>
        <v>2857720</v>
      </c>
      <c r="J149" s="140">
        <f t="shared" ref="J149:K149" si="62">J150+J151</f>
        <v>2905550</v>
      </c>
      <c r="K149" s="140">
        <f t="shared" si="62"/>
        <v>3193540</v>
      </c>
    </row>
    <row r="150" spans="1:11" ht="89.25">
      <c r="A150" s="162" t="s">
        <v>1656</v>
      </c>
      <c r="B150" s="372" t="s">
        <v>818</v>
      </c>
      <c r="C150" s="160" t="s">
        <v>126</v>
      </c>
      <c r="D150" s="160" t="s">
        <v>124</v>
      </c>
      <c r="E150" s="161" t="s">
        <v>1657</v>
      </c>
      <c r="F150" s="160" t="s">
        <v>131</v>
      </c>
      <c r="G150" s="160" t="s">
        <v>129</v>
      </c>
      <c r="H150" s="160" t="s">
        <v>125</v>
      </c>
      <c r="I150" s="140">
        <v>2000000</v>
      </c>
      <c r="J150" s="140">
        <v>2000000</v>
      </c>
      <c r="K150" s="140">
        <v>2000000</v>
      </c>
    </row>
    <row r="151" spans="1:11" ht="89.25">
      <c r="A151" s="162" t="s">
        <v>1656</v>
      </c>
      <c r="B151" s="372" t="s">
        <v>450</v>
      </c>
      <c r="C151" s="160" t="s">
        <v>126</v>
      </c>
      <c r="D151" s="160" t="s">
        <v>124</v>
      </c>
      <c r="E151" s="161" t="s">
        <v>1657</v>
      </c>
      <c r="F151" s="160" t="s">
        <v>131</v>
      </c>
      <c r="G151" s="160" t="s">
        <v>129</v>
      </c>
      <c r="H151" s="160" t="s">
        <v>125</v>
      </c>
      <c r="I151" s="140">
        <v>857720</v>
      </c>
      <c r="J151" s="140">
        <v>905550</v>
      </c>
      <c r="K151" s="140">
        <v>1193540</v>
      </c>
    </row>
    <row r="152" spans="1:11">
      <c r="A152" s="162" t="s">
        <v>87</v>
      </c>
      <c r="B152" s="372" t="s">
        <v>207</v>
      </c>
      <c r="C152" s="160" t="s">
        <v>170</v>
      </c>
      <c r="D152" s="160" t="s">
        <v>127</v>
      </c>
      <c r="E152" s="161" t="s">
        <v>128</v>
      </c>
      <c r="F152" s="160" t="s">
        <v>127</v>
      </c>
      <c r="G152" s="160" t="s">
        <v>129</v>
      </c>
      <c r="H152" s="160" t="s">
        <v>161</v>
      </c>
      <c r="I152" s="140">
        <f>I153+I262+I272+I287+I268</f>
        <v>2635601410</v>
      </c>
      <c r="J152" s="140">
        <f>J153+J262+J272+J287+J268</f>
        <v>2073734410</v>
      </c>
      <c r="K152" s="140">
        <f>K153+K262+K272+K287+K268</f>
        <v>1990865410</v>
      </c>
    </row>
    <row r="153" spans="1:11" ht="25.5">
      <c r="A153" s="162" t="s">
        <v>141</v>
      </c>
      <c r="B153" s="372" t="s">
        <v>207</v>
      </c>
      <c r="C153" s="160" t="s">
        <v>170</v>
      </c>
      <c r="D153" s="160" t="s">
        <v>221</v>
      </c>
      <c r="E153" s="161" t="s">
        <v>128</v>
      </c>
      <c r="F153" s="160" t="s">
        <v>127</v>
      </c>
      <c r="G153" s="160" t="s">
        <v>129</v>
      </c>
      <c r="H153" s="160" t="s">
        <v>161</v>
      </c>
      <c r="I153" s="140">
        <f>I154+I163+I201+I235</f>
        <v>2633301410</v>
      </c>
      <c r="J153" s="140">
        <f t="shared" ref="J153:K153" si="63">J154+J163+J201+J235</f>
        <v>2018384410</v>
      </c>
      <c r="K153" s="140">
        <f t="shared" si="63"/>
        <v>1988565410</v>
      </c>
    </row>
    <row r="154" spans="1:11">
      <c r="A154" s="237" t="s">
        <v>1436</v>
      </c>
      <c r="B154" s="372" t="s">
        <v>207</v>
      </c>
      <c r="C154" s="160" t="s">
        <v>170</v>
      </c>
      <c r="D154" s="160" t="s">
        <v>221</v>
      </c>
      <c r="E154" s="161" t="s">
        <v>1435</v>
      </c>
      <c r="F154" s="160" t="s">
        <v>127</v>
      </c>
      <c r="G154" s="160" t="s">
        <v>129</v>
      </c>
      <c r="H154" s="160" t="s">
        <v>1236</v>
      </c>
      <c r="I154" s="140">
        <f>I155+I158+I160</f>
        <v>896615400</v>
      </c>
      <c r="J154" s="140">
        <f t="shared" ref="J154:K154" si="64">J155+J158+J160</f>
        <v>717292300</v>
      </c>
      <c r="K154" s="140">
        <f t="shared" si="64"/>
        <v>717292300</v>
      </c>
    </row>
    <row r="155" spans="1:11" ht="18" customHeight="1">
      <c r="A155" s="205" t="s">
        <v>543</v>
      </c>
      <c r="B155" s="372" t="s">
        <v>207</v>
      </c>
      <c r="C155" s="160" t="s">
        <v>170</v>
      </c>
      <c r="D155" s="160" t="s">
        <v>221</v>
      </c>
      <c r="E155" s="161" t="s">
        <v>1062</v>
      </c>
      <c r="F155" s="160" t="s">
        <v>127</v>
      </c>
      <c r="G155" s="160" t="s">
        <v>129</v>
      </c>
      <c r="H155" s="160" t="s">
        <v>1236</v>
      </c>
      <c r="I155" s="140">
        <f t="shared" ref="I155:K156" si="65">I156</f>
        <v>896615400</v>
      </c>
      <c r="J155" s="140">
        <f t="shared" si="65"/>
        <v>717292300</v>
      </c>
      <c r="K155" s="140">
        <f t="shared" si="65"/>
        <v>717292300</v>
      </c>
    </row>
    <row r="156" spans="1:11">
      <c r="A156" s="50" t="s">
        <v>543</v>
      </c>
      <c r="B156" s="372" t="s">
        <v>207</v>
      </c>
      <c r="C156" s="160" t="s">
        <v>170</v>
      </c>
      <c r="D156" s="160" t="s">
        <v>221</v>
      </c>
      <c r="E156" s="161" t="s">
        <v>1062</v>
      </c>
      <c r="F156" s="160" t="s">
        <v>127</v>
      </c>
      <c r="G156" s="160" t="s">
        <v>129</v>
      </c>
      <c r="H156" s="160" t="s">
        <v>1236</v>
      </c>
      <c r="I156" s="140">
        <f t="shared" si="65"/>
        <v>896615400</v>
      </c>
      <c r="J156" s="140">
        <f t="shared" si="65"/>
        <v>717292300</v>
      </c>
      <c r="K156" s="140">
        <f t="shared" si="65"/>
        <v>717292300</v>
      </c>
    </row>
    <row r="157" spans="1:11" ht="33" customHeight="1">
      <c r="A157" s="162" t="s">
        <v>2002</v>
      </c>
      <c r="B157" s="372" t="s">
        <v>207</v>
      </c>
      <c r="C157" s="160" t="s">
        <v>170</v>
      </c>
      <c r="D157" s="160" t="s">
        <v>221</v>
      </c>
      <c r="E157" s="163" t="s">
        <v>1062</v>
      </c>
      <c r="F157" s="160" t="s">
        <v>225</v>
      </c>
      <c r="G157" s="160" t="s">
        <v>129</v>
      </c>
      <c r="H157" s="160" t="s">
        <v>1236</v>
      </c>
      <c r="I157" s="140">
        <v>896615400</v>
      </c>
      <c r="J157" s="240">
        <v>717292300</v>
      </c>
      <c r="K157" s="139">
        <v>717292300</v>
      </c>
    </row>
    <row r="158" spans="1:11" ht="25.5" hidden="1">
      <c r="A158" s="162" t="s">
        <v>1157</v>
      </c>
      <c r="B158" s="372" t="s">
        <v>207</v>
      </c>
      <c r="C158" s="160" t="s">
        <v>170</v>
      </c>
      <c r="D158" s="160" t="s">
        <v>221</v>
      </c>
      <c r="E158" s="163" t="s">
        <v>1158</v>
      </c>
      <c r="F158" s="160" t="s">
        <v>127</v>
      </c>
      <c r="G158" s="160" t="s">
        <v>129</v>
      </c>
      <c r="H158" s="160" t="s">
        <v>1236</v>
      </c>
      <c r="I158" s="140">
        <f>I159</f>
        <v>0</v>
      </c>
      <c r="J158" s="140">
        <f t="shared" ref="J158:K158" si="66">J159</f>
        <v>0</v>
      </c>
      <c r="K158" s="140">
        <f t="shared" si="66"/>
        <v>0</v>
      </c>
    </row>
    <row r="159" spans="1:11" ht="25.5" hidden="1">
      <c r="A159" s="162" t="s">
        <v>318</v>
      </c>
      <c r="B159" s="379" t="s">
        <v>207</v>
      </c>
      <c r="C159" s="161" t="s">
        <v>170</v>
      </c>
      <c r="D159" s="160" t="s">
        <v>221</v>
      </c>
      <c r="E159" s="161" t="s">
        <v>1158</v>
      </c>
      <c r="F159" s="161" t="s">
        <v>225</v>
      </c>
      <c r="G159" s="161" t="s">
        <v>129</v>
      </c>
      <c r="H159" s="160" t="s">
        <v>1236</v>
      </c>
      <c r="I159" s="140">
        <v>0</v>
      </c>
      <c r="J159" s="240">
        <v>0</v>
      </c>
      <c r="K159" s="139">
        <v>0</v>
      </c>
    </row>
    <row r="160" spans="1:11" hidden="1">
      <c r="A160" s="151" t="s">
        <v>1876</v>
      </c>
      <c r="B160" s="160" t="s">
        <v>207</v>
      </c>
      <c r="C160" s="160" t="s">
        <v>170</v>
      </c>
      <c r="D160" s="160" t="s">
        <v>221</v>
      </c>
      <c r="E160" s="161" t="s">
        <v>1877</v>
      </c>
      <c r="F160" s="160" t="s">
        <v>127</v>
      </c>
      <c r="G160" s="160" t="s">
        <v>129</v>
      </c>
      <c r="H160" s="160" t="s">
        <v>1236</v>
      </c>
      <c r="I160" s="140">
        <f>I161</f>
        <v>0</v>
      </c>
      <c r="J160" s="140">
        <f t="shared" ref="J160:K161" si="67">J161</f>
        <v>0</v>
      </c>
      <c r="K160" s="140">
        <f t="shared" si="67"/>
        <v>0</v>
      </c>
    </row>
    <row r="161" spans="1:11" hidden="1">
      <c r="A161" s="151" t="s">
        <v>1428</v>
      </c>
      <c r="B161" s="160" t="s">
        <v>207</v>
      </c>
      <c r="C161" s="160" t="s">
        <v>170</v>
      </c>
      <c r="D161" s="160" t="s">
        <v>221</v>
      </c>
      <c r="E161" s="161" t="s">
        <v>1877</v>
      </c>
      <c r="F161" s="160" t="s">
        <v>225</v>
      </c>
      <c r="G161" s="160" t="s">
        <v>129</v>
      </c>
      <c r="H161" s="160" t="s">
        <v>1236</v>
      </c>
      <c r="I161" s="140">
        <f>I162</f>
        <v>0</v>
      </c>
      <c r="J161" s="140">
        <f t="shared" si="67"/>
        <v>0</v>
      </c>
      <c r="K161" s="140">
        <f t="shared" si="67"/>
        <v>0</v>
      </c>
    </row>
    <row r="162" spans="1:11" ht="38.25" hidden="1">
      <c r="A162" s="52" t="s">
        <v>1878</v>
      </c>
      <c r="B162" s="160" t="s">
        <v>207</v>
      </c>
      <c r="C162" s="160" t="s">
        <v>170</v>
      </c>
      <c r="D162" s="160" t="s">
        <v>221</v>
      </c>
      <c r="E162" s="161" t="s">
        <v>1877</v>
      </c>
      <c r="F162" s="160" t="s">
        <v>225</v>
      </c>
      <c r="G162" s="160" t="s">
        <v>1879</v>
      </c>
      <c r="H162" s="160" t="s">
        <v>1236</v>
      </c>
      <c r="I162" s="140">
        <v>0</v>
      </c>
      <c r="J162" s="240">
        <v>0</v>
      </c>
      <c r="K162" s="139">
        <v>0</v>
      </c>
    </row>
    <row r="163" spans="1:11" ht="25.5">
      <c r="A163" s="162" t="s">
        <v>2003</v>
      </c>
      <c r="B163" s="379" t="s">
        <v>207</v>
      </c>
      <c r="C163" s="161" t="s">
        <v>170</v>
      </c>
      <c r="D163" s="160" t="s">
        <v>221</v>
      </c>
      <c r="E163" s="161" t="s">
        <v>1063</v>
      </c>
      <c r="F163" s="161" t="s">
        <v>127</v>
      </c>
      <c r="G163" s="161" t="s">
        <v>129</v>
      </c>
      <c r="H163" s="160" t="s">
        <v>1236</v>
      </c>
      <c r="I163" s="140">
        <f>I164+I168+I176+I174+I172+I170+I166</f>
        <v>57547500</v>
      </c>
      <c r="J163" s="140">
        <f t="shared" ref="J163:K163" si="68">J164+J168+J176+J174+J172+J170+J166</f>
        <v>49182400</v>
      </c>
      <c r="K163" s="140">
        <f t="shared" si="68"/>
        <v>27062500</v>
      </c>
    </row>
    <row r="164" spans="1:11" ht="51" hidden="1">
      <c r="A164" s="162" t="s">
        <v>1814</v>
      </c>
      <c r="B164" s="161" t="s">
        <v>207</v>
      </c>
      <c r="C164" s="161" t="s">
        <v>170</v>
      </c>
      <c r="D164" s="160" t="s">
        <v>221</v>
      </c>
      <c r="E164" s="161" t="s">
        <v>1461</v>
      </c>
      <c r="F164" s="161" t="s">
        <v>127</v>
      </c>
      <c r="G164" s="161" t="s">
        <v>129</v>
      </c>
      <c r="H164" s="160" t="s">
        <v>1236</v>
      </c>
      <c r="I164" s="140">
        <f t="shared" ref="I164:K164" si="69">I165</f>
        <v>0</v>
      </c>
      <c r="J164" s="140">
        <f t="shared" si="69"/>
        <v>0</v>
      </c>
      <c r="K164" s="140">
        <f t="shared" si="69"/>
        <v>0</v>
      </c>
    </row>
    <row r="165" spans="1:11" ht="51" hidden="1">
      <c r="A165" s="162" t="s">
        <v>1815</v>
      </c>
      <c r="B165" s="161" t="s">
        <v>207</v>
      </c>
      <c r="C165" s="161" t="s">
        <v>170</v>
      </c>
      <c r="D165" s="160" t="s">
        <v>221</v>
      </c>
      <c r="E165" s="161" t="s">
        <v>1461</v>
      </c>
      <c r="F165" s="161" t="s">
        <v>225</v>
      </c>
      <c r="G165" s="161" t="s">
        <v>129</v>
      </c>
      <c r="H165" s="160" t="s">
        <v>1236</v>
      </c>
      <c r="I165" s="140">
        <f>15035000-15035000</f>
        <v>0</v>
      </c>
      <c r="J165" s="140">
        <f>6424800-6424800</f>
        <v>0</v>
      </c>
      <c r="K165" s="140">
        <v>0</v>
      </c>
    </row>
    <row r="166" spans="1:11" ht="65.25" customHeight="1">
      <c r="A166" s="162" t="s">
        <v>2015</v>
      </c>
      <c r="B166" s="161" t="s">
        <v>207</v>
      </c>
      <c r="C166" s="161" t="s">
        <v>170</v>
      </c>
      <c r="D166" s="160" t="s">
        <v>221</v>
      </c>
      <c r="E166" s="161" t="s">
        <v>2016</v>
      </c>
      <c r="F166" s="161" t="s">
        <v>127</v>
      </c>
      <c r="G166" s="161" t="s">
        <v>129</v>
      </c>
      <c r="H166" s="160" t="s">
        <v>1236</v>
      </c>
      <c r="I166" s="140">
        <f>I167</f>
        <v>6749200</v>
      </c>
      <c r="J166" s="140">
        <f t="shared" ref="J166:K166" si="70">J167</f>
        <v>0</v>
      </c>
      <c r="K166" s="140">
        <f t="shared" si="70"/>
        <v>0</v>
      </c>
    </row>
    <row r="167" spans="1:11" ht="70.5" customHeight="1">
      <c r="A167" s="162" t="s">
        <v>2017</v>
      </c>
      <c r="B167" s="161" t="s">
        <v>207</v>
      </c>
      <c r="C167" s="161" t="s">
        <v>170</v>
      </c>
      <c r="D167" s="160" t="s">
        <v>221</v>
      </c>
      <c r="E167" s="161" t="s">
        <v>2016</v>
      </c>
      <c r="F167" s="161" t="s">
        <v>225</v>
      </c>
      <c r="G167" s="161" t="s">
        <v>129</v>
      </c>
      <c r="H167" s="160" t="s">
        <v>1236</v>
      </c>
      <c r="I167" s="140">
        <v>6749200</v>
      </c>
      <c r="J167" s="140">
        <v>0</v>
      </c>
      <c r="K167" s="140">
        <v>0</v>
      </c>
    </row>
    <row r="168" spans="1:11" ht="38.25">
      <c r="A168" s="162" t="s">
        <v>1622</v>
      </c>
      <c r="B168" s="161" t="s">
        <v>207</v>
      </c>
      <c r="C168" s="161" t="s">
        <v>170</v>
      </c>
      <c r="D168" s="160" t="s">
        <v>221</v>
      </c>
      <c r="E168" s="161" t="s">
        <v>1615</v>
      </c>
      <c r="F168" s="161" t="s">
        <v>127</v>
      </c>
      <c r="G168" s="161" t="s">
        <v>129</v>
      </c>
      <c r="H168" s="160" t="s">
        <v>1236</v>
      </c>
      <c r="I168" s="139">
        <f t="shared" ref="I168:K168" si="71">I169</f>
        <v>31414400</v>
      </c>
      <c r="J168" s="139">
        <f t="shared" si="71"/>
        <v>31621100</v>
      </c>
      <c r="K168" s="139">
        <f t="shared" si="71"/>
        <v>9713700</v>
      </c>
    </row>
    <row r="169" spans="1:11" ht="51">
      <c r="A169" s="7" t="s">
        <v>1617</v>
      </c>
      <c r="B169" s="160" t="s">
        <v>207</v>
      </c>
      <c r="C169" s="160" t="s">
        <v>170</v>
      </c>
      <c r="D169" s="160" t="s">
        <v>221</v>
      </c>
      <c r="E169" s="161" t="s">
        <v>1615</v>
      </c>
      <c r="F169" s="160" t="s">
        <v>225</v>
      </c>
      <c r="G169" s="160" t="s">
        <v>129</v>
      </c>
      <c r="H169" s="160" t="s">
        <v>1236</v>
      </c>
      <c r="I169" s="140">
        <v>31414400</v>
      </c>
      <c r="J169" s="140">
        <v>31621100</v>
      </c>
      <c r="K169" s="140">
        <v>9713700</v>
      </c>
    </row>
    <row r="170" spans="1:11" ht="49.5" hidden="1" customHeight="1">
      <c r="A170" s="7" t="s">
        <v>1890</v>
      </c>
      <c r="B170" s="160" t="s">
        <v>207</v>
      </c>
      <c r="C170" s="160" t="s">
        <v>170</v>
      </c>
      <c r="D170" s="160" t="s">
        <v>221</v>
      </c>
      <c r="E170" s="161" t="s">
        <v>1891</v>
      </c>
      <c r="F170" s="160" t="s">
        <v>127</v>
      </c>
      <c r="G170" s="160" t="s">
        <v>129</v>
      </c>
      <c r="H170" s="160" t="s">
        <v>1236</v>
      </c>
      <c r="I170" s="140">
        <v>0</v>
      </c>
      <c r="J170" s="140">
        <f t="shared" ref="J170:K170" si="72">J171</f>
        <v>0</v>
      </c>
      <c r="K170" s="140">
        <f t="shared" si="72"/>
        <v>0</v>
      </c>
    </row>
    <row r="171" spans="1:11" ht="39" hidden="1" customHeight="1">
      <c r="A171" s="7" t="s">
        <v>1223</v>
      </c>
      <c r="B171" s="160" t="s">
        <v>207</v>
      </c>
      <c r="C171" s="160" t="s">
        <v>170</v>
      </c>
      <c r="D171" s="160" t="s">
        <v>221</v>
      </c>
      <c r="E171" s="161" t="s">
        <v>1891</v>
      </c>
      <c r="F171" s="160" t="s">
        <v>225</v>
      </c>
      <c r="G171" s="160" t="s">
        <v>129</v>
      </c>
      <c r="H171" s="160" t="s">
        <v>1236</v>
      </c>
      <c r="I171" s="140">
        <v>0</v>
      </c>
      <c r="J171" s="140">
        <v>0</v>
      </c>
      <c r="K171" s="140">
        <v>0</v>
      </c>
    </row>
    <row r="172" spans="1:11" ht="25.5" hidden="1" customHeight="1">
      <c r="A172" s="7" t="s">
        <v>1888</v>
      </c>
      <c r="B172" s="160" t="s">
        <v>207</v>
      </c>
      <c r="C172" s="160" t="s">
        <v>170</v>
      </c>
      <c r="D172" s="160" t="s">
        <v>221</v>
      </c>
      <c r="E172" s="161" t="s">
        <v>1889</v>
      </c>
      <c r="F172" s="160" t="s">
        <v>127</v>
      </c>
      <c r="G172" s="160" t="s">
        <v>129</v>
      </c>
      <c r="H172" s="160" t="s">
        <v>1236</v>
      </c>
      <c r="I172" s="140">
        <f>I173</f>
        <v>0</v>
      </c>
      <c r="J172" s="140">
        <f t="shared" ref="J172:K172" si="73">J173</f>
        <v>0</v>
      </c>
      <c r="K172" s="140">
        <f t="shared" si="73"/>
        <v>0</v>
      </c>
    </row>
    <row r="173" spans="1:11" ht="25.5" hidden="1" customHeight="1">
      <c r="A173" s="7" t="s">
        <v>1432</v>
      </c>
      <c r="B173" s="160" t="s">
        <v>207</v>
      </c>
      <c r="C173" s="160" t="s">
        <v>170</v>
      </c>
      <c r="D173" s="160" t="s">
        <v>221</v>
      </c>
      <c r="E173" s="161" t="s">
        <v>1889</v>
      </c>
      <c r="F173" s="160" t="s">
        <v>225</v>
      </c>
      <c r="G173" s="160" t="s">
        <v>129</v>
      </c>
      <c r="H173" s="160" t="s">
        <v>1236</v>
      </c>
      <c r="I173" s="140">
        <v>0</v>
      </c>
      <c r="J173" s="140">
        <v>0</v>
      </c>
      <c r="K173" s="140">
        <v>0</v>
      </c>
    </row>
    <row r="174" spans="1:11">
      <c r="A174" s="229" t="s">
        <v>2004</v>
      </c>
      <c r="B174" s="160" t="s">
        <v>207</v>
      </c>
      <c r="C174" s="160" t="s">
        <v>170</v>
      </c>
      <c r="D174" s="160" t="s">
        <v>221</v>
      </c>
      <c r="E174" s="161" t="s">
        <v>1880</v>
      </c>
      <c r="F174" s="160" t="s">
        <v>127</v>
      </c>
      <c r="G174" s="160" t="s">
        <v>129</v>
      </c>
      <c r="H174" s="160" t="s">
        <v>1236</v>
      </c>
      <c r="I174" s="140">
        <f>I175</f>
        <v>307600</v>
      </c>
      <c r="J174" s="140">
        <f t="shared" ref="J174:K174" si="74">J175</f>
        <v>308000</v>
      </c>
      <c r="K174" s="140">
        <f t="shared" si="74"/>
        <v>95500</v>
      </c>
    </row>
    <row r="175" spans="1:11" ht="25.5">
      <c r="A175" s="229" t="s">
        <v>1881</v>
      </c>
      <c r="B175" s="160" t="s">
        <v>207</v>
      </c>
      <c r="C175" s="160" t="s">
        <v>170</v>
      </c>
      <c r="D175" s="160" t="s">
        <v>221</v>
      </c>
      <c r="E175" s="161" t="s">
        <v>1880</v>
      </c>
      <c r="F175" s="160" t="s">
        <v>225</v>
      </c>
      <c r="G175" s="160" t="s">
        <v>129</v>
      </c>
      <c r="H175" s="160" t="s">
        <v>1236</v>
      </c>
      <c r="I175" s="140">
        <v>307600</v>
      </c>
      <c r="J175" s="140">
        <v>308000</v>
      </c>
      <c r="K175" s="140">
        <v>95500</v>
      </c>
    </row>
    <row r="176" spans="1:11">
      <c r="A176" s="255" t="s">
        <v>61</v>
      </c>
      <c r="B176" s="288" t="s">
        <v>207</v>
      </c>
      <c r="C176" s="288" t="s">
        <v>170</v>
      </c>
      <c r="D176" s="160" t="s">
        <v>221</v>
      </c>
      <c r="E176" s="288" t="s">
        <v>1064</v>
      </c>
      <c r="F176" s="288" t="s">
        <v>127</v>
      </c>
      <c r="G176" s="288" t="s">
        <v>129</v>
      </c>
      <c r="H176" s="160" t="s">
        <v>1236</v>
      </c>
      <c r="I176" s="140">
        <f t="shared" ref="I176:K176" si="75">I177</f>
        <v>19076300</v>
      </c>
      <c r="J176" s="140">
        <f t="shared" si="75"/>
        <v>17253300</v>
      </c>
      <c r="K176" s="140">
        <f t="shared" si="75"/>
        <v>17253300</v>
      </c>
    </row>
    <row r="177" spans="1:11">
      <c r="A177" s="7" t="s">
        <v>62</v>
      </c>
      <c r="B177" s="288" t="s">
        <v>207</v>
      </c>
      <c r="C177" s="288" t="s">
        <v>170</v>
      </c>
      <c r="D177" s="160" t="s">
        <v>221</v>
      </c>
      <c r="E177" s="288" t="s">
        <v>1064</v>
      </c>
      <c r="F177" s="288" t="s">
        <v>225</v>
      </c>
      <c r="G177" s="288" t="s">
        <v>129</v>
      </c>
      <c r="H177" s="160" t="s">
        <v>1236</v>
      </c>
      <c r="I177" s="140">
        <f>SUM(I178:I200)</f>
        <v>19076300</v>
      </c>
      <c r="J177" s="140">
        <f>SUM(J178:J197)</f>
        <v>17253300</v>
      </c>
      <c r="K177" s="140">
        <f>SUM(K178:K197)</f>
        <v>17253300</v>
      </c>
    </row>
    <row r="178" spans="1:11" ht="38.25" hidden="1">
      <c r="A178" s="7" t="s">
        <v>1523</v>
      </c>
      <c r="B178" s="288" t="s">
        <v>207</v>
      </c>
      <c r="C178" s="288" t="s">
        <v>170</v>
      </c>
      <c r="D178" s="160" t="s">
        <v>221</v>
      </c>
      <c r="E178" s="288" t="s">
        <v>1064</v>
      </c>
      <c r="F178" s="288" t="s">
        <v>225</v>
      </c>
      <c r="G178" s="288" t="s">
        <v>1816</v>
      </c>
      <c r="H178" s="160" t="s">
        <v>1236</v>
      </c>
      <c r="I178" s="140">
        <f>358900-358900</f>
        <v>0</v>
      </c>
      <c r="J178" s="240">
        <f>358900-358900</f>
        <v>0</v>
      </c>
      <c r="K178" s="140">
        <f>358900-358900</f>
        <v>0</v>
      </c>
    </row>
    <row r="179" spans="1:11" ht="77.25" hidden="1" customHeight="1">
      <c r="A179" s="255" t="s">
        <v>2018</v>
      </c>
      <c r="B179" s="288" t="s">
        <v>207</v>
      </c>
      <c r="C179" s="288" t="s">
        <v>170</v>
      </c>
      <c r="D179" s="160" t="s">
        <v>221</v>
      </c>
      <c r="E179" s="288" t="s">
        <v>1064</v>
      </c>
      <c r="F179" s="288" t="s">
        <v>225</v>
      </c>
      <c r="G179" s="288" t="s">
        <v>2019</v>
      </c>
      <c r="H179" s="160" t="s">
        <v>1236</v>
      </c>
      <c r="I179" s="140">
        <v>0</v>
      </c>
      <c r="J179" s="240">
        <v>0</v>
      </c>
      <c r="K179" s="140">
        <v>0</v>
      </c>
    </row>
    <row r="180" spans="1:11" ht="63.75" hidden="1">
      <c r="A180" s="255" t="s">
        <v>1730</v>
      </c>
      <c r="B180" s="288" t="s">
        <v>207</v>
      </c>
      <c r="C180" s="288" t="s">
        <v>170</v>
      </c>
      <c r="D180" s="160" t="s">
        <v>221</v>
      </c>
      <c r="E180" s="288" t="s">
        <v>1064</v>
      </c>
      <c r="F180" s="288" t="s">
        <v>225</v>
      </c>
      <c r="G180" s="288" t="s">
        <v>1817</v>
      </c>
      <c r="H180" s="160" t="s">
        <v>1236</v>
      </c>
      <c r="I180" s="140">
        <f>6164400-6164400</f>
        <v>0</v>
      </c>
      <c r="J180" s="240">
        <v>0</v>
      </c>
      <c r="K180" s="140">
        <v>0</v>
      </c>
    </row>
    <row r="181" spans="1:11" ht="25.5" hidden="1">
      <c r="A181" s="255" t="s">
        <v>1933</v>
      </c>
      <c r="B181" s="288" t="s">
        <v>207</v>
      </c>
      <c r="C181" s="288" t="s">
        <v>170</v>
      </c>
      <c r="D181" s="160" t="s">
        <v>221</v>
      </c>
      <c r="E181" s="288" t="s">
        <v>1064</v>
      </c>
      <c r="F181" s="288" t="s">
        <v>225</v>
      </c>
      <c r="G181" s="288" t="s">
        <v>1932</v>
      </c>
      <c r="H181" s="160" t="s">
        <v>1236</v>
      </c>
      <c r="I181" s="140">
        <v>0</v>
      </c>
      <c r="J181" s="240">
        <v>0</v>
      </c>
      <c r="K181" s="140">
        <v>0</v>
      </c>
    </row>
    <row r="182" spans="1:11" ht="114.75">
      <c r="A182" s="255" t="s">
        <v>1524</v>
      </c>
      <c r="B182" s="288" t="s">
        <v>207</v>
      </c>
      <c r="C182" s="288" t="s">
        <v>170</v>
      </c>
      <c r="D182" s="160" t="s">
        <v>221</v>
      </c>
      <c r="E182" s="288" t="s">
        <v>1064</v>
      </c>
      <c r="F182" s="288" t="s">
        <v>225</v>
      </c>
      <c r="G182" s="288" t="s">
        <v>1818</v>
      </c>
      <c r="H182" s="160" t="s">
        <v>1236</v>
      </c>
      <c r="I182" s="140">
        <v>404200</v>
      </c>
      <c r="J182" s="240">
        <v>404200</v>
      </c>
      <c r="K182" s="240">
        <v>404200</v>
      </c>
    </row>
    <row r="183" spans="1:11" ht="38.25" hidden="1">
      <c r="A183" s="255" t="s">
        <v>1525</v>
      </c>
      <c r="B183" s="288" t="s">
        <v>207</v>
      </c>
      <c r="C183" s="288" t="s">
        <v>170</v>
      </c>
      <c r="D183" s="160" t="s">
        <v>221</v>
      </c>
      <c r="E183" s="288" t="s">
        <v>1064</v>
      </c>
      <c r="F183" s="288" t="s">
        <v>225</v>
      </c>
      <c r="G183" s="288" t="s">
        <v>1956</v>
      </c>
      <c r="H183" s="160" t="s">
        <v>1236</v>
      </c>
      <c r="I183" s="140">
        <v>0</v>
      </c>
      <c r="J183" s="240"/>
      <c r="K183" s="240"/>
    </row>
    <row r="184" spans="1:11" ht="51" hidden="1">
      <c r="A184" s="7" t="s">
        <v>1527</v>
      </c>
      <c r="B184" s="288" t="s">
        <v>207</v>
      </c>
      <c r="C184" s="288" t="s">
        <v>170</v>
      </c>
      <c r="D184" s="160" t="s">
        <v>221</v>
      </c>
      <c r="E184" s="288" t="s">
        <v>1064</v>
      </c>
      <c r="F184" s="288" t="s">
        <v>225</v>
      </c>
      <c r="G184" s="288" t="s">
        <v>1149</v>
      </c>
      <c r="H184" s="160" t="s">
        <v>1236</v>
      </c>
      <c r="I184" s="140">
        <v>0</v>
      </c>
      <c r="J184" s="240">
        <v>0</v>
      </c>
      <c r="K184" s="240">
        <v>0</v>
      </c>
    </row>
    <row r="185" spans="1:11" ht="63.75" hidden="1">
      <c r="A185" s="7" t="s">
        <v>1951</v>
      </c>
      <c r="B185" s="288" t="s">
        <v>207</v>
      </c>
      <c r="C185" s="288" t="s">
        <v>170</v>
      </c>
      <c r="D185" s="160" t="s">
        <v>221</v>
      </c>
      <c r="E185" s="288" t="s">
        <v>1064</v>
      </c>
      <c r="F185" s="288" t="s">
        <v>225</v>
      </c>
      <c r="G185" s="288" t="s">
        <v>1950</v>
      </c>
      <c r="H185" s="160" t="s">
        <v>1236</v>
      </c>
      <c r="I185" s="140">
        <v>0</v>
      </c>
      <c r="J185" s="240">
        <v>0</v>
      </c>
      <c r="K185" s="240">
        <v>0</v>
      </c>
    </row>
    <row r="186" spans="1:11" ht="63.75">
      <c r="A186" s="255" t="s">
        <v>1529</v>
      </c>
      <c r="B186" s="288" t="s">
        <v>207</v>
      </c>
      <c r="C186" s="288" t="s">
        <v>170</v>
      </c>
      <c r="D186" s="160" t="s">
        <v>221</v>
      </c>
      <c r="E186" s="288" t="s">
        <v>1064</v>
      </c>
      <c r="F186" s="288" t="s">
        <v>225</v>
      </c>
      <c r="G186" s="288" t="s">
        <v>1819</v>
      </c>
      <c r="H186" s="160" t="s">
        <v>1236</v>
      </c>
      <c r="I186" s="140">
        <v>1421800</v>
      </c>
      <c r="J186" s="240">
        <v>1421800</v>
      </c>
      <c r="K186" s="240">
        <v>1421800</v>
      </c>
    </row>
    <row r="187" spans="1:11" ht="38.25" hidden="1">
      <c r="A187" s="255" t="s">
        <v>2064</v>
      </c>
      <c r="B187" s="288" t="s">
        <v>207</v>
      </c>
      <c r="C187" s="288" t="s">
        <v>170</v>
      </c>
      <c r="D187" s="160" t="s">
        <v>221</v>
      </c>
      <c r="E187" s="288" t="s">
        <v>1064</v>
      </c>
      <c r="F187" s="288" t="s">
        <v>225</v>
      </c>
      <c r="G187" s="288" t="s">
        <v>2063</v>
      </c>
      <c r="H187" s="160" t="s">
        <v>1236</v>
      </c>
      <c r="I187" s="140">
        <v>0</v>
      </c>
      <c r="J187" s="240">
        <v>0</v>
      </c>
      <c r="K187" s="240">
        <v>0</v>
      </c>
    </row>
    <row r="188" spans="1:11" ht="29.25" hidden="1" customHeight="1">
      <c r="A188" s="255" t="s">
        <v>2049</v>
      </c>
      <c r="B188" s="288" t="s">
        <v>207</v>
      </c>
      <c r="C188" s="288" t="s">
        <v>170</v>
      </c>
      <c r="D188" s="160" t="s">
        <v>221</v>
      </c>
      <c r="E188" s="288" t="s">
        <v>1064</v>
      </c>
      <c r="F188" s="288" t="s">
        <v>225</v>
      </c>
      <c r="G188" s="288" t="s">
        <v>2048</v>
      </c>
      <c r="H188" s="160" t="s">
        <v>1236</v>
      </c>
      <c r="I188" s="140">
        <v>0</v>
      </c>
      <c r="J188" s="240">
        <v>0</v>
      </c>
      <c r="K188" s="240">
        <v>0</v>
      </c>
    </row>
    <row r="189" spans="1:11" ht="78" hidden="1" customHeight="1">
      <c r="A189" s="255" t="s">
        <v>2054</v>
      </c>
      <c r="B189" s="288" t="s">
        <v>207</v>
      </c>
      <c r="C189" s="288" t="s">
        <v>170</v>
      </c>
      <c r="D189" s="160" t="s">
        <v>221</v>
      </c>
      <c r="E189" s="288" t="s">
        <v>1064</v>
      </c>
      <c r="F189" s="288" t="s">
        <v>225</v>
      </c>
      <c r="G189" s="288" t="s">
        <v>2053</v>
      </c>
      <c r="H189" s="160" t="s">
        <v>1236</v>
      </c>
      <c r="I189" s="140">
        <v>0</v>
      </c>
      <c r="J189" s="240"/>
      <c r="K189" s="240"/>
    </row>
    <row r="190" spans="1:11" ht="33" hidden="1" customHeight="1">
      <c r="A190" s="7" t="s">
        <v>2052</v>
      </c>
      <c r="B190" s="288" t="s">
        <v>207</v>
      </c>
      <c r="C190" s="288" t="s">
        <v>170</v>
      </c>
      <c r="D190" s="160" t="s">
        <v>221</v>
      </c>
      <c r="E190" s="288" t="s">
        <v>1064</v>
      </c>
      <c r="F190" s="288" t="s">
        <v>225</v>
      </c>
      <c r="G190" s="288" t="s">
        <v>2051</v>
      </c>
      <c r="H190" s="160" t="s">
        <v>1236</v>
      </c>
      <c r="I190" s="140">
        <v>0</v>
      </c>
      <c r="J190" s="240"/>
      <c r="K190" s="240"/>
    </row>
    <row r="191" spans="1:11" ht="38.25">
      <c r="A191" s="7" t="s">
        <v>1534</v>
      </c>
      <c r="B191" s="288" t="s">
        <v>207</v>
      </c>
      <c r="C191" s="288" t="s">
        <v>170</v>
      </c>
      <c r="D191" s="160" t="s">
        <v>221</v>
      </c>
      <c r="E191" s="288" t="s">
        <v>1064</v>
      </c>
      <c r="F191" s="288" t="s">
        <v>225</v>
      </c>
      <c r="G191" s="288" t="s">
        <v>1820</v>
      </c>
      <c r="H191" s="160" t="s">
        <v>1236</v>
      </c>
      <c r="I191" s="240">
        <v>353500</v>
      </c>
      <c r="J191" s="240">
        <v>353500</v>
      </c>
      <c r="K191" s="240">
        <v>353500</v>
      </c>
    </row>
    <row r="192" spans="1:11" ht="38.25" hidden="1">
      <c r="A192" s="255" t="s">
        <v>2077</v>
      </c>
      <c r="B192" s="288" t="s">
        <v>207</v>
      </c>
      <c r="C192" s="288" t="s">
        <v>170</v>
      </c>
      <c r="D192" s="160" t="s">
        <v>221</v>
      </c>
      <c r="E192" s="288" t="s">
        <v>1064</v>
      </c>
      <c r="F192" s="288" t="s">
        <v>225</v>
      </c>
      <c r="G192" s="288" t="s">
        <v>2076</v>
      </c>
      <c r="H192" s="160" t="s">
        <v>1236</v>
      </c>
      <c r="I192" s="240">
        <v>0</v>
      </c>
      <c r="J192" s="240">
        <f>26230200-26230200</f>
        <v>0</v>
      </c>
      <c r="K192" s="240">
        <f>26230200-26230200</f>
        <v>0</v>
      </c>
    </row>
    <row r="193" spans="1:11" ht="52.5" hidden="1" customHeight="1">
      <c r="A193" s="255" t="s">
        <v>1539</v>
      </c>
      <c r="B193" s="288" t="s">
        <v>207</v>
      </c>
      <c r="C193" s="288" t="s">
        <v>170</v>
      </c>
      <c r="D193" s="160" t="s">
        <v>221</v>
      </c>
      <c r="E193" s="288" t="s">
        <v>1064</v>
      </c>
      <c r="F193" s="288" t="s">
        <v>225</v>
      </c>
      <c r="G193" s="288" t="s">
        <v>1927</v>
      </c>
      <c r="H193" s="160" t="s">
        <v>1236</v>
      </c>
      <c r="I193" s="240">
        <v>0</v>
      </c>
      <c r="J193" s="240">
        <v>0</v>
      </c>
      <c r="K193" s="240">
        <v>0</v>
      </c>
    </row>
    <row r="194" spans="1:11" ht="52.5" hidden="1" customHeight="1">
      <c r="A194" s="255" t="s">
        <v>1958</v>
      </c>
      <c r="B194" s="288" t="s">
        <v>207</v>
      </c>
      <c r="C194" s="288" t="s">
        <v>170</v>
      </c>
      <c r="D194" s="160" t="s">
        <v>221</v>
      </c>
      <c r="E194" s="288" t="s">
        <v>1064</v>
      </c>
      <c r="F194" s="288" t="s">
        <v>225</v>
      </c>
      <c r="G194" s="288" t="s">
        <v>1957</v>
      </c>
      <c r="H194" s="160" t="s">
        <v>1236</v>
      </c>
      <c r="I194" s="240">
        <v>0</v>
      </c>
      <c r="J194" s="240">
        <v>0</v>
      </c>
      <c r="K194" s="240">
        <v>0</v>
      </c>
    </row>
    <row r="195" spans="1:11" ht="38.25">
      <c r="A195" s="255" t="s">
        <v>1541</v>
      </c>
      <c r="B195" s="288" t="s">
        <v>207</v>
      </c>
      <c r="C195" s="288" t="s">
        <v>170</v>
      </c>
      <c r="D195" s="160" t="s">
        <v>221</v>
      </c>
      <c r="E195" s="288" t="s">
        <v>1064</v>
      </c>
      <c r="F195" s="288" t="s">
        <v>225</v>
      </c>
      <c r="G195" s="288" t="s">
        <v>1821</v>
      </c>
      <c r="H195" s="160" t="s">
        <v>1236</v>
      </c>
      <c r="I195" s="240">
        <v>9115000</v>
      </c>
      <c r="J195" s="240">
        <v>7292000</v>
      </c>
      <c r="K195" s="240">
        <v>7292000</v>
      </c>
    </row>
    <row r="196" spans="1:11" ht="38.25">
      <c r="A196" s="255" t="s">
        <v>2082</v>
      </c>
      <c r="B196" s="288" t="s">
        <v>207</v>
      </c>
      <c r="C196" s="288" t="s">
        <v>170</v>
      </c>
      <c r="D196" s="160" t="s">
        <v>221</v>
      </c>
      <c r="E196" s="288" t="s">
        <v>1064</v>
      </c>
      <c r="F196" s="288" t="s">
        <v>225</v>
      </c>
      <c r="G196" s="288" t="s">
        <v>2083</v>
      </c>
      <c r="H196" s="160" t="s">
        <v>1236</v>
      </c>
      <c r="I196" s="240">
        <v>6036000</v>
      </c>
      <c r="J196" s="240">
        <v>6036000</v>
      </c>
      <c r="K196" s="240">
        <v>6036000</v>
      </c>
    </row>
    <row r="197" spans="1:11" ht="38.25">
      <c r="A197" s="255" t="s">
        <v>1784</v>
      </c>
      <c r="B197" s="288" t="s">
        <v>207</v>
      </c>
      <c r="C197" s="288" t="s">
        <v>170</v>
      </c>
      <c r="D197" s="160" t="s">
        <v>221</v>
      </c>
      <c r="E197" s="288" t="s">
        <v>1064</v>
      </c>
      <c r="F197" s="288" t="s">
        <v>225</v>
      </c>
      <c r="G197" s="288" t="s">
        <v>1822</v>
      </c>
      <c r="H197" s="160" t="s">
        <v>1236</v>
      </c>
      <c r="I197" s="240">
        <v>1745800</v>
      </c>
      <c r="J197" s="240">
        <v>1745800</v>
      </c>
      <c r="K197" s="139">
        <v>1745800</v>
      </c>
    </row>
    <row r="198" spans="1:11" ht="42" hidden="1" customHeight="1">
      <c r="A198" s="255" t="s">
        <v>1949</v>
      </c>
      <c r="B198" s="288" t="s">
        <v>207</v>
      </c>
      <c r="C198" s="288" t="s">
        <v>170</v>
      </c>
      <c r="D198" s="160" t="s">
        <v>221</v>
      </c>
      <c r="E198" s="288" t="s">
        <v>1064</v>
      </c>
      <c r="F198" s="288" t="s">
        <v>225</v>
      </c>
      <c r="G198" s="288" t="s">
        <v>1948</v>
      </c>
      <c r="H198" s="160" t="s">
        <v>1236</v>
      </c>
      <c r="I198" s="240">
        <v>0</v>
      </c>
      <c r="J198" s="240"/>
      <c r="K198" s="139"/>
    </row>
    <row r="199" spans="1:11" ht="57" hidden="1" customHeight="1">
      <c r="A199" s="255" t="s">
        <v>1955</v>
      </c>
      <c r="B199" s="288" t="s">
        <v>207</v>
      </c>
      <c r="C199" s="288" t="s">
        <v>170</v>
      </c>
      <c r="D199" s="160" t="s">
        <v>221</v>
      </c>
      <c r="E199" s="288" t="s">
        <v>1064</v>
      </c>
      <c r="F199" s="288" t="s">
        <v>225</v>
      </c>
      <c r="G199" s="288" t="s">
        <v>1954</v>
      </c>
      <c r="H199" s="160" t="s">
        <v>1236</v>
      </c>
      <c r="I199" s="240">
        <v>0</v>
      </c>
      <c r="J199" s="240"/>
      <c r="K199" s="139"/>
    </row>
    <row r="200" spans="1:11" ht="57" hidden="1" customHeight="1">
      <c r="A200" s="255" t="s">
        <v>1619</v>
      </c>
      <c r="B200" s="288" t="s">
        <v>207</v>
      </c>
      <c r="C200" s="288" t="s">
        <v>170</v>
      </c>
      <c r="D200" s="160" t="s">
        <v>221</v>
      </c>
      <c r="E200" s="288" t="s">
        <v>1064</v>
      </c>
      <c r="F200" s="288" t="s">
        <v>225</v>
      </c>
      <c r="G200" s="288" t="s">
        <v>1975</v>
      </c>
      <c r="H200" s="160" t="s">
        <v>1236</v>
      </c>
      <c r="I200" s="240">
        <v>0</v>
      </c>
      <c r="J200" s="240">
        <v>0</v>
      </c>
      <c r="K200" s="139">
        <v>0</v>
      </c>
    </row>
    <row r="201" spans="1:11">
      <c r="A201" s="7" t="s">
        <v>1379</v>
      </c>
      <c r="B201" s="288" t="s">
        <v>207</v>
      </c>
      <c r="C201" s="288" t="s">
        <v>170</v>
      </c>
      <c r="D201" s="160" t="s">
        <v>221</v>
      </c>
      <c r="E201" s="288" t="s">
        <v>1823</v>
      </c>
      <c r="F201" s="288" t="s">
        <v>127</v>
      </c>
      <c r="G201" s="288" t="s">
        <v>129</v>
      </c>
      <c r="H201" s="160" t="s">
        <v>1236</v>
      </c>
      <c r="I201" s="139">
        <f>I202+I227+I231+I233+I229</f>
        <v>1275552300</v>
      </c>
      <c r="J201" s="139">
        <f t="shared" ref="J201:K201" si="76">J202+J227+J231+J233+J229</f>
        <v>1249082200</v>
      </c>
      <c r="K201" s="139">
        <f t="shared" si="76"/>
        <v>1241383100</v>
      </c>
    </row>
    <row r="202" spans="1:11" ht="25.5">
      <c r="A202" s="7" t="s">
        <v>6</v>
      </c>
      <c r="B202" s="288" t="s">
        <v>207</v>
      </c>
      <c r="C202" s="288" t="s">
        <v>170</v>
      </c>
      <c r="D202" s="160" t="s">
        <v>221</v>
      </c>
      <c r="E202" s="288" t="s">
        <v>1824</v>
      </c>
      <c r="F202" s="288" t="s">
        <v>127</v>
      </c>
      <c r="G202" s="288" t="s">
        <v>129</v>
      </c>
      <c r="H202" s="160" t="s">
        <v>1236</v>
      </c>
      <c r="I202" s="240">
        <f t="shared" ref="I202:K202" si="77">I203</f>
        <v>1266817300</v>
      </c>
      <c r="J202" s="240">
        <f t="shared" si="77"/>
        <v>1240082400</v>
      </c>
      <c r="K202" s="240">
        <f t="shared" si="77"/>
        <v>1239188500</v>
      </c>
    </row>
    <row r="203" spans="1:11" ht="25.5">
      <c r="A203" s="255" t="s">
        <v>7</v>
      </c>
      <c r="B203" s="288" t="s">
        <v>207</v>
      </c>
      <c r="C203" s="288" t="s">
        <v>170</v>
      </c>
      <c r="D203" s="160" t="s">
        <v>221</v>
      </c>
      <c r="E203" s="288" t="s">
        <v>1824</v>
      </c>
      <c r="F203" s="288" t="s">
        <v>225</v>
      </c>
      <c r="G203" s="288" t="s">
        <v>129</v>
      </c>
      <c r="H203" s="160" t="s">
        <v>1236</v>
      </c>
      <c r="I203" s="240">
        <f t="shared" ref="I203:K203" si="78">SUM(I204:I226)</f>
        <v>1266817300</v>
      </c>
      <c r="J203" s="240">
        <f t="shared" si="78"/>
        <v>1240082400</v>
      </c>
      <c r="K203" s="240">
        <f t="shared" si="78"/>
        <v>1239188500</v>
      </c>
    </row>
    <row r="204" spans="1:11" ht="76.5">
      <c r="A204" s="255" t="s">
        <v>1546</v>
      </c>
      <c r="B204" s="288" t="s">
        <v>207</v>
      </c>
      <c r="C204" s="288" t="s">
        <v>170</v>
      </c>
      <c r="D204" s="160" t="s">
        <v>221</v>
      </c>
      <c r="E204" s="288" t="s">
        <v>1824</v>
      </c>
      <c r="F204" s="288" t="s">
        <v>225</v>
      </c>
      <c r="G204" s="288" t="s">
        <v>1825</v>
      </c>
      <c r="H204" s="160" t="s">
        <v>1236</v>
      </c>
      <c r="I204" s="240">
        <v>1135300</v>
      </c>
      <c r="J204" s="240">
        <v>1135300</v>
      </c>
      <c r="K204" s="139">
        <v>1135300</v>
      </c>
    </row>
    <row r="205" spans="1:11" ht="153">
      <c r="A205" s="255" t="s">
        <v>1549</v>
      </c>
      <c r="B205" s="288" t="s">
        <v>207</v>
      </c>
      <c r="C205" s="288" t="s">
        <v>170</v>
      </c>
      <c r="D205" s="160" t="s">
        <v>221</v>
      </c>
      <c r="E205" s="288" t="s">
        <v>1824</v>
      </c>
      <c r="F205" s="288" t="s">
        <v>225</v>
      </c>
      <c r="G205" s="288" t="s">
        <v>1826</v>
      </c>
      <c r="H205" s="160" t="s">
        <v>1236</v>
      </c>
      <c r="I205" s="240">
        <v>118840400</v>
      </c>
      <c r="J205" s="240">
        <v>118840400</v>
      </c>
      <c r="K205" s="240">
        <v>118840400</v>
      </c>
    </row>
    <row r="206" spans="1:11" ht="153">
      <c r="A206" s="255" t="s">
        <v>1550</v>
      </c>
      <c r="B206" s="288" t="s">
        <v>207</v>
      </c>
      <c r="C206" s="288" t="s">
        <v>170</v>
      </c>
      <c r="D206" s="160" t="s">
        <v>221</v>
      </c>
      <c r="E206" s="288" t="s">
        <v>1824</v>
      </c>
      <c r="F206" s="288" t="s">
        <v>225</v>
      </c>
      <c r="G206" s="288" t="s">
        <v>1827</v>
      </c>
      <c r="H206" s="160" t="s">
        <v>1236</v>
      </c>
      <c r="I206" s="240">
        <v>113533000</v>
      </c>
      <c r="J206" s="240">
        <v>113533000</v>
      </c>
      <c r="K206" s="240">
        <v>113533000</v>
      </c>
    </row>
    <row r="207" spans="1:11" ht="51">
      <c r="A207" s="7" t="s">
        <v>1551</v>
      </c>
      <c r="B207" s="288" t="s">
        <v>207</v>
      </c>
      <c r="C207" s="288" t="s">
        <v>170</v>
      </c>
      <c r="D207" s="160" t="s">
        <v>221</v>
      </c>
      <c r="E207" s="288" t="s">
        <v>1824</v>
      </c>
      <c r="F207" s="288" t="s">
        <v>225</v>
      </c>
      <c r="G207" s="288" t="s">
        <v>1828</v>
      </c>
      <c r="H207" s="160" t="s">
        <v>1236</v>
      </c>
      <c r="I207" s="240">
        <v>102300</v>
      </c>
      <c r="J207" s="240">
        <v>102300</v>
      </c>
      <c r="K207" s="240">
        <v>102300</v>
      </c>
    </row>
    <row r="208" spans="1:11" ht="63.75">
      <c r="A208" s="7" t="s">
        <v>1624</v>
      </c>
      <c r="B208" s="288" t="s">
        <v>207</v>
      </c>
      <c r="C208" s="288" t="s">
        <v>170</v>
      </c>
      <c r="D208" s="160" t="s">
        <v>221</v>
      </c>
      <c r="E208" s="288" t="s">
        <v>1824</v>
      </c>
      <c r="F208" s="288" t="s">
        <v>225</v>
      </c>
      <c r="G208" s="288" t="s">
        <v>1829</v>
      </c>
      <c r="H208" s="160" t="s">
        <v>1236</v>
      </c>
      <c r="I208" s="240">
        <v>2798900</v>
      </c>
      <c r="J208" s="240">
        <v>2361600</v>
      </c>
      <c r="K208" s="240">
        <v>2361600</v>
      </c>
    </row>
    <row r="209" spans="1:11" ht="63.75">
      <c r="A209" s="255" t="s">
        <v>1552</v>
      </c>
      <c r="B209" s="288" t="s">
        <v>207</v>
      </c>
      <c r="C209" s="288" t="s">
        <v>170</v>
      </c>
      <c r="D209" s="160" t="s">
        <v>221</v>
      </c>
      <c r="E209" s="288" t="s">
        <v>1824</v>
      </c>
      <c r="F209" s="288" t="s">
        <v>225</v>
      </c>
      <c r="G209" s="288" t="s">
        <v>1830</v>
      </c>
      <c r="H209" s="160" t="s">
        <v>1236</v>
      </c>
      <c r="I209" s="240">
        <v>1043300</v>
      </c>
      <c r="J209" s="240">
        <v>1043300</v>
      </c>
      <c r="K209" s="240">
        <v>1043300</v>
      </c>
    </row>
    <row r="210" spans="1:11" ht="51">
      <c r="A210" s="255" t="s">
        <v>1554</v>
      </c>
      <c r="B210" s="288" t="s">
        <v>207</v>
      </c>
      <c r="C210" s="288" t="s">
        <v>170</v>
      </c>
      <c r="D210" s="160" t="s">
        <v>221</v>
      </c>
      <c r="E210" s="288" t="s">
        <v>1824</v>
      </c>
      <c r="F210" s="288" t="s">
        <v>225</v>
      </c>
      <c r="G210" s="288" t="s">
        <v>1831</v>
      </c>
      <c r="H210" s="160" t="s">
        <v>1236</v>
      </c>
      <c r="I210" s="240">
        <v>324900</v>
      </c>
      <c r="J210" s="240">
        <v>324900</v>
      </c>
      <c r="K210" s="139">
        <v>324900</v>
      </c>
    </row>
    <row r="211" spans="1:11" ht="38.25">
      <c r="A211" s="255" t="s">
        <v>1555</v>
      </c>
      <c r="B211" s="288" t="s">
        <v>207</v>
      </c>
      <c r="C211" s="288" t="s">
        <v>170</v>
      </c>
      <c r="D211" s="160" t="s">
        <v>221</v>
      </c>
      <c r="E211" s="288" t="s">
        <v>1824</v>
      </c>
      <c r="F211" s="288" t="s">
        <v>225</v>
      </c>
      <c r="G211" s="288" t="s">
        <v>1832</v>
      </c>
      <c r="H211" s="160" t="s">
        <v>1236</v>
      </c>
      <c r="I211" s="240">
        <v>2182500</v>
      </c>
      <c r="J211" s="240">
        <v>2182500</v>
      </c>
      <c r="K211" s="139">
        <v>2182500</v>
      </c>
    </row>
    <row r="212" spans="1:11" ht="51">
      <c r="A212" s="7" t="s">
        <v>2005</v>
      </c>
      <c r="B212" s="288" t="s">
        <v>207</v>
      </c>
      <c r="C212" s="288" t="s">
        <v>170</v>
      </c>
      <c r="D212" s="160" t="s">
        <v>221</v>
      </c>
      <c r="E212" s="288" t="s">
        <v>1824</v>
      </c>
      <c r="F212" s="288" t="s">
        <v>225</v>
      </c>
      <c r="G212" s="288" t="s">
        <v>1833</v>
      </c>
      <c r="H212" s="160" t="s">
        <v>1236</v>
      </c>
      <c r="I212" s="240">
        <v>1622600</v>
      </c>
      <c r="J212" s="240">
        <v>876400</v>
      </c>
      <c r="K212" s="139">
        <v>876400</v>
      </c>
    </row>
    <row r="213" spans="1:11" ht="51">
      <c r="A213" s="255" t="s">
        <v>1557</v>
      </c>
      <c r="B213" s="288" t="s">
        <v>207</v>
      </c>
      <c r="C213" s="288" t="s">
        <v>170</v>
      </c>
      <c r="D213" s="160" t="s">
        <v>221</v>
      </c>
      <c r="E213" s="288" t="s">
        <v>1824</v>
      </c>
      <c r="F213" s="288" t="s">
        <v>225</v>
      </c>
      <c r="G213" s="288" t="s">
        <v>1834</v>
      </c>
      <c r="H213" s="160" t="s">
        <v>1236</v>
      </c>
      <c r="I213" s="240">
        <v>180200</v>
      </c>
      <c r="J213" s="240">
        <v>180200</v>
      </c>
      <c r="K213" s="139">
        <v>180200</v>
      </c>
    </row>
    <row r="214" spans="1:11" ht="51">
      <c r="A214" s="255" t="s">
        <v>1558</v>
      </c>
      <c r="B214" s="288" t="s">
        <v>207</v>
      </c>
      <c r="C214" s="288" t="s">
        <v>170</v>
      </c>
      <c r="D214" s="160" t="s">
        <v>221</v>
      </c>
      <c r="E214" s="288" t="s">
        <v>1824</v>
      </c>
      <c r="F214" s="288" t="s">
        <v>225</v>
      </c>
      <c r="G214" s="288" t="s">
        <v>1835</v>
      </c>
      <c r="H214" s="160" t="s">
        <v>1236</v>
      </c>
      <c r="I214" s="240">
        <v>8762800</v>
      </c>
      <c r="J214" s="240">
        <v>8762800</v>
      </c>
      <c r="K214" s="139">
        <v>8762800</v>
      </c>
    </row>
    <row r="215" spans="1:11" ht="102">
      <c r="A215" s="255" t="s">
        <v>1559</v>
      </c>
      <c r="B215" s="288" t="s">
        <v>207</v>
      </c>
      <c r="C215" s="288" t="s">
        <v>170</v>
      </c>
      <c r="D215" s="160" t="s">
        <v>221</v>
      </c>
      <c r="E215" s="288" t="s">
        <v>1824</v>
      </c>
      <c r="F215" s="288" t="s">
        <v>225</v>
      </c>
      <c r="G215" s="288" t="s">
        <v>1836</v>
      </c>
      <c r="H215" s="160" t="s">
        <v>1236</v>
      </c>
      <c r="I215" s="240">
        <v>950400</v>
      </c>
      <c r="J215" s="240">
        <v>950400</v>
      </c>
      <c r="K215" s="139">
        <v>950400</v>
      </c>
    </row>
    <row r="216" spans="1:11" ht="114.75">
      <c r="A216" s="255" t="s">
        <v>1560</v>
      </c>
      <c r="B216" s="288" t="s">
        <v>207</v>
      </c>
      <c r="C216" s="288" t="s">
        <v>170</v>
      </c>
      <c r="D216" s="160" t="s">
        <v>221</v>
      </c>
      <c r="E216" s="288" t="s">
        <v>1824</v>
      </c>
      <c r="F216" s="288" t="s">
        <v>225</v>
      </c>
      <c r="G216" s="288" t="s">
        <v>1837</v>
      </c>
      <c r="H216" s="160" t="s">
        <v>1236</v>
      </c>
      <c r="I216" s="240">
        <v>484485600</v>
      </c>
      <c r="J216" s="240">
        <v>475221800</v>
      </c>
      <c r="K216" s="139">
        <v>475221800</v>
      </c>
    </row>
    <row r="217" spans="1:11" ht="76.5">
      <c r="A217" s="255" t="s">
        <v>1561</v>
      </c>
      <c r="B217" s="288" t="s">
        <v>207</v>
      </c>
      <c r="C217" s="288" t="s">
        <v>170</v>
      </c>
      <c r="D217" s="160" t="s">
        <v>221</v>
      </c>
      <c r="E217" s="288" t="s">
        <v>1824</v>
      </c>
      <c r="F217" s="288" t="s">
        <v>225</v>
      </c>
      <c r="G217" s="288" t="s">
        <v>1838</v>
      </c>
      <c r="H217" s="160" t="s">
        <v>1236</v>
      </c>
      <c r="I217" s="240">
        <v>24526900</v>
      </c>
      <c r="J217" s="240">
        <v>24526900</v>
      </c>
      <c r="K217" s="139">
        <v>24526900</v>
      </c>
    </row>
    <row r="218" spans="1:11" ht="51">
      <c r="A218" s="7" t="s">
        <v>1562</v>
      </c>
      <c r="B218" s="288" t="s">
        <v>207</v>
      </c>
      <c r="C218" s="288" t="s">
        <v>170</v>
      </c>
      <c r="D218" s="160" t="s">
        <v>221</v>
      </c>
      <c r="E218" s="288" t="s">
        <v>1824</v>
      </c>
      <c r="F218" s="288" t="s">
        <v>225</v>
      </c>
      <c r="G218" s="288" t="s">
        <v>1839</v>
      </c>
      <c r="H218" s="160" t="s">
        <v>1236</v>
      </c>
      <c r="I218" s="240">
        <v>220155000</v>
      </c>
      <c r="J218" s="240">
        <v>220742600</v>
      </c>
      <c r="K218" s="139">
        <v>220742600</v>
      </c>
    </row>
    <row r="219" spans="1:11" ht="76.5">
      <c r="A219" s="255" t="s">
        <v>1563</v>
      </c>
      <c r="B219" s="288" t="s">
        <v>207</v>
      </c>
      <c r="C219" s="288" t="s">
        <v>170</v>
      </c>
      <c r="D219" s="160" t="s">
        <v>221</v>
      </c>
      <c r="E219" s="288" t="s">
        <v>1824</v>
      </c>
      <c r="F219" s="288" t="s">
        <v>225</v>
      </c>
      <c r="G219" s="288" t="s">
        <v>1840</v>
      </c>
      <c r="H219" s="160" t="s">
        <v>1236</v>
      </c>
      <c r="I219" s="240">
        <v>20769500</v>
      </c>
      <c r="J219" s="240">
        <v>19217700</v>
      </c>
      <c r="K219" s="139">
        <v>19217700</v>
      </c>
    </row>
    <row r="220" spans="1:11" ht="63.75">
      <c r="A220" s="255" t="s">
        <v>1564</v>
      </c>
      <c r="B220" s="288" t="s">
        <v>207</v>
      </c>
      <c r="C220" s="288" t="s">
        <v>170</v>
      </c>
      <c r="D220" s="160" t="s">
        <v>221</v>
      </c>
      <c r="E220" s="288" t="s">
        <v>1824</v>
      </c>
      <c r="F220" s="288" t="s">
        <v>225</v>
      </c>
      <c r="G220" s="288" t="s">
        <v>1841</v>
      </c>
      <c r="H220" s="160" t="s">
        <v>1236</v>
      </c>
      <c r="I220" s="240">
        <v>19171900</v>
      </c>
      <c r="J220" s="240">
        <v>19100000</v>
      </c>
      <c r="K220" s="139">
        <v>18206100</v>
      </c>
    </row>
    <row r="221" spans="1:11" ht="165.75">
      <c r="A221" s="255" t="s">
        <v>1565</v>
      </c>
      <c r="B221" s="288" t="s">
        <v>207</v>
      </c>
      <c r="C221" s="288" t="s">
        <v>170</v>
      </c>
      <c r="D221" s="160" t="s">
        <v>221</v>
      </c>
      <c r="E221" s="288" t="s">
        <v>1824</v>
      </c>
      <c r="F221" s="288" t="s">
        <v>225</v>
      </c>
      <c r="G221" s="288" t="s">
        <v>1842</v>
      </c>
      <c r="H221" s="160" t="s">
        <v>1236</v>
      </c>
      <c r="I221" s="240">
        <v>148105900</v>
      </c>
      <c r="J221" s="240">
        <v>148105900</v>
      </c>
      <c r="K221" s="139">
        <v>148105900</v>
      </c>
    </row>
    <row r="222" spans="1:11" ht="51">
      <c r="A222" s="7" t="s">
        <v>1566</v>
      </c>
      <c r="B222" s="288" t="s">
        <v>207</v>
      </c>
      <c r="C222" s="288" t="s">
        <v>170</v>
      </c>
      <c r="D222" s="160" t="s">
        <v>221</v>
      </c>
      <c r="E222" s="288" t="s">
        <v>1824</v>
      </c>
      <c r="F222" s="288" t="s">
        <v>225</v>
      </c>
      <c r="G222" s="288" t="s">
        <v>1843</v>
      </c>
      <c r="H222" s="160" t="s">
        <v>1236</v>
      </c>
      <c r="I222" s="240">
        <v>76257600</v>
      </c>
      <c r="J222" s="240">
        <v>61006100</v>
      </c>
      <c r="K222" s="240">
        <v>61006100</v>
      </c>
    </row>
    <row r="223" spans="1:11" ht="51">
      <c r="A223" s="7" t="s">
        <v>1567</v>
      </c>
      <c r="B223" s="288" t="s">
        <v>207</v>
      </c>
      <c r="C223" s="288" t="s">
        <v>170</v>
      </c>
      <c r="D223" s="160" t="s">
        <v>221</v>
      </c>
      <c r="E223" s="288" t="s">
        <v>1824</v>
      </c>
      <c r="F223" s="288" t="s">
        <v>225</v>
      </c>
      <c r="G223" s="288" t="s">
        <v>1844</v>
      </c>
      <c r="H223" s="160" t="s">
        <v>1236</v>
      </c>
      <c r="I223" s="139">
        <v>3046700</v>
      </c>
      <c r="J223" s="240">
        <v>3046700</v>
      </c>
      <c r="K223" s="139">
        <v>3046700</v>
      </c>
    </row>
    <row r="224" spans="1:11" ht="38.25">
      <c r="A224" s="7" t="s">
        <v>1568</v>
      </c>
      <c r="B224" s="288" t="s">
        <v>207</v>
      </c>
      <c r="C224" s="288" t="s">
        <v>170</v>
      </c>
      <c r="D224" s="160" t="s">
        <v>221</v>
      </c>
      <c r="E224" s="288" t="s">
        <v>1824</v>
      </c>
      <c r="F224" s="288" t="s">
        <v>225</v>
      </c>
      <c r="G224" s="288" t="s">
        <v>1845</v>
      </c>
      <c r="H224" s="160" t="s">
        <v>1236</v>
      </c>
      <c r="I224" s="240">
        <v>18018400</v>
      </c>
      <c r="J224" s="240">
        <v>18018400</v>
      </c>
      <c r="K224" s="139">
        <v>18018400</v>
      </c>
    </row>
    <row r="225" spans="1:11" ht="51">
      <c r="A225" s="7" t="s">
        <v>2084</v>
      </c>
      <c r="B225" s="288" t="s">
        <v>207</v>
      </c>
      <c r="C225" s="288" t="s">
        <v>170</v>
      </c>
      <c r="D225" s="160" t="s">
        <v>221</v>
      </c>
      <c r="E225" s="288" t="s">
        <v>1824</v>
      </c>
      <c r="F225" s="288" t="s">
        <v>225</v>
      </c>
      <c r="G225" s="288">
        <v>7685</v>
      </c>
      <c r="H225" s="160" t="s">
        <v>1236</v>
      </c>
      <c r="I225" s="240">
        <v>694000</v>
      </c>
      <c r="J225" s="240">
        <v>694000</v>
      </c>
      <c r="K225" s="139">
        <v>694000</v>
      </c>
    </row>
    <row r="226" spans="1:11" ht="89.25">
      <c r="A226" s="255" t="s">
        <v>1785</v>
      </c>
      <c r="B226" s="288" t="s">
        <v>207</v>
      </c>
      <c r="C226" s="288" t="s">
        <v>170</v>
      </c>
      <c r="D226" s="160" t="s">
        <v>221</v>
      </c>
      <c r="E226" s="288" t="s">
        <v>1824</v>
      </c>
      <c r="F226" s="288" t="s">
        <v>225</v>
      </c>
      <c r="G226" s="288" t="s">
        <v>1846</v>
      </c>
      <c r="H226" s="160" t="s">
        <v>1236</v>
      </c>
      <c r="I226" s="240">
        <v>109200</v>
      </c>
      <c r="J226" s="240">
        <v>109200</v>
      </c>
      <c r="K226" s="139">
        <v>109200</v>
      </c>
    </row>
    <row r="227" spans="1:11" ht="51">
      <c r="A227" s="7" t="s">
        <v>1380</v>
      </c>
      <c r="B227" s="288" t="s">
        <v>207</v>
      </c>
      <c r="C227" s="288" t="s">
        <v>170</v>
      </c>
      <c r="D227" s="160" t="s">
        <v>221</v>
      </c>
      <c r="E227" s="288" t="s">
        <v>1847</v>
      </c>
      <c r="F227" s="288" t="s">
        <v>127</v>
      </c>
      <c r="G227" s="288" t="s">
        <v>129</v>
      </c>
      <c r="H227" s="160" t="s">
        <v>1236</v>
      </c>
      <c r="I227" s="139">
        <f t="shared" ref="I227:K227" si="79">I228</f>
        <v>2194600</v>
      </c>
      <c r="J227" s="139">
        <f t="shared" si="79"/>
        <v>2194600</v>
      </c>
      <c r="K227" s="139">
        <f t="shared" si="79"/>
        <v>2194600</v>
      </c>
    </row>
    <row r="228" spans="1:11" ht="51">
      <c r="A228" s="7" t="s">
        <v>1786</v>
      </c>
      <c r="B228" s="288" t="s">
        <v>207</v>
      </c>
      <c r="C228" s="288" t="s">
        <v>170</v>
      </c>
      <c r="D228" s="160" t="s">
        <v>221</v>
      </c>
      <c r="E228" s="288" t="s">
        <v>1847</v>
      </c>
      <c r="F228" s="288" t="s">
        <v>225</v>
      </c>
      <c r="G228" s="288" t="s">
        <v>129</v>
      </c>
      <c r="H228" s="160" t="s">
        <v>1236</v>
      </c>
      <c r="I228" s="240">
        <v>2194600</v>
      </c>
      <c r="J228" s="240">
        <v>2194600</v>
      </c>
      <c r="K228" s="240">
        <v>2194600</v>
      </c>
    </row>
    <row r="229" spans="1:11" ht="42" hidden="1" customHeight="1">
      <c r="A229" s="7" t="s">
        <v>1917</v>
      </c>
      <c r="B229" s="288" t="s">
        <v>207</v>
      </c>
      <c r="C229" s="288" t="s">
        <v>170</v>
      </c>
      <c r="D229" s="160" t="s">
        <v>221</v>
      </c>
      <c r="E229" s="288" t="s">
        <v>1916</v>
      </c>
      <c r="F229" s="288" t="s">
        <v>127</v>
      </c>
      <c r="G229" s="288" t="s">
        <v>129</v>
      </c>
      <c r="H229" s="160" t="s">
        <v>1236</v>
      </c>
      <c r="I229" s="240">
        <f>I230</f>
        <v>0</v>
      </c>
      <c r="J229" s="240">
        <f t="shared" ref="J229:K229" si="80">J230</f>
        <v>0</v>
      </c>
      <c r="K229" s="240">
        <f t="shared" si="80"/>
        <v>0</v>
      </c>
    </row>
    <row r="230" spans="1:11" ht="51" hidden="1">
      <c r="A230" s="7" t="s">
        <v>1698</v>
      </c>
      <c r="B230" s="288" t="s">
        <v>207</v>
      </c>
      <c r="C230" s="288" t="s">
        <v>170</v>
      </c>
      <c r="D230" s="160" t="s">
        <v>221</v>
      </c>
      <c r="E230" s="288" t="s">
        <v>1916</v>
      </c>
      <c r="F230" s="288" t="s">
        <v>225</v>
      </c>
      <c r="G230" s="288" t="s">
        <v>129</v>
      </c>
      <c r="H230" s="160" t="s">
        <v>1236</v>
      </c>
      <c r="I230" s="240">
        <v>0</v>
      </c>
      <c r="J230" s="240">
        <v>0</v>
      </c>
      <c r="K230" s="240">
        <v>0</v>
      </c>
    </row>
    <row r="231" spans="1:11" ht="38.25">
      <c r="A231" s="7" t="s">
        <v>1848</v>
      </c>
      <c r="B231" s="288" t="s">
        <v>207</v>
      </c>
      <c r="C231" s="288" t="s">
        <v>170</v>
      </c>
      <c r="D231" s="160" t="s">
        <v>221</v>
      </c>
      <c r="E231" s="288" t="s">
        <v>1849</v>
      </c>
      <c r="F231" s="288" t="s">
        <v>127</v>
      </c>
      <c r="G231" s="288" t="s">
        <v>129</v>
      </c>
      <c r="H231" s="160" t="s">
        <v>1236</v>
      </c>
      <c r="I231" s="139">
        <f t="shared" ref="I231:K231" si="81">I232</f>
        <v>6537700</v>
      </c>
      <c r="J231" s="139">
        <f t="shared" si="81"/>
        <v>6802800</v>
      </c>
      <c r="K231" s="139">
        <f t="shared" si="81"/>
        <v>0</v>
      </c>
    </row>
    <row r="232" spans="1:11" ht="38.25">
      <c r="A232" s="7" t="s">
        <v>1850</v>
      </c>
      <c r="B232" s="288" t="s">
        <v>207</v>
      </c>
      <c r="C232" s="288" t="s">
        <v>170</v>
      </c>
      <c r="D232" s="160" t="s">
        <v>221</v>
      </c>
      <c r="E232" s="288" t="s">
        <v>1849</v>
      </c>
      <c r="F232" s="288" t="s">
        <v>225</v>
      </c>
      <c r="G232" s="288" t="s">
        <v>129</v>
      </c>
      <c r="H232" s="160" t="s">
        <v>1236</v>
      </c>
      <c r="I232" s="240">
        <v>6537700</v>
      </c>
      <c r="J232" s="240">
        <v>6802800</v>
      </c>
      <c r="K232" s="240">
        <v>0</v>
      </c>
    </row>
    <row r="233" spans="1:11" ht="38.25">
      <c r="A233" s="7" t="s">
        <v>1205</v>
      </c>
      <c r="B233" s="288" t="s">
        <v>161</v>
      </c>
      <c r="C233" s="288" t="s">
        <v>170</v>
      </c>
      <c r="D233" s="160" t="s">
        <v>221</v>
      </c>
      <c r="E233" s="288" t="s">
        <v>1851</v>
      </c>
      <c r="F233" s="288" t="s">
        <v>127</v>
      </c>
      <c r="G233" s="288" t="s">
        <v>129</v>
      </c>
      <c r="H233" s="160" t="s">
        <v>1236</v>
      </c>
      <c r="I233" s="240">
        <f t="shared" ref="I233:K233" si="82">I234</f>
        <v>2700</v>
      </c>
      <c r="J233" s="240">
        <f t="shared" si="82"/>
        <v>2400</v>
      </c>
      <c r="K233" s="240">
        <f t="shared" si="82"/>
        <v>0</v>
      </c>
    </row>
    <row r="234" spans="1:11" ht="51">
      <c r="A234" s="7" t="s">
        <v>1383</v>
      </c>
      <c r="B234" s="288" t="s">
        <v>207</v>
      </c>
      <c r="C234" s="288" t="s">
        <v>170</v>
      </c>
      <c r="D234" s="160" t="s">
        <v>221</v>
      </c>
      <c r="E234" s="288" t="s">
        <v>1851</v>
      </c>
      <c r="F234" s="288" t="s">
        <v>225</v>
      </c>
      <c r="G234" s="288" t="s">
        <v>129</v>
      </c>
      <c r="H234" s="160" t="s">
        <v>1236</v>
      </c>
      <c r="I234" s="240">
        <v>2700</v>
      </c>
      <c r="J234" s="240">
        <v>2400</v>
      </c>
      <c r="K234" s="240">
        <v>0</v>
      </c>
    </row>
    <row r="235" spans="1:11">
      <c r="A235" s="7" t="s">
        <v>68</v>
      </c>
      <c r="B235" s="288" t="s">
        <v>207</v>
      </c>
      <c r="C235" s="288" t="s">
        <v>170</v>
      </c>
      <c r="D235" s="160" t="s">
        <v>221</v>
      </c>
      <c r="E235" s="288" t="s">
        <v>1852</v>
      </c>
      <c r="F235" s="288" t="s">
        <v>127</v>
      </c>
      <c r="G235" s="288" t="s">
        <v>129</v>
      </c>
      <c r="H235" s="160" t="s">
        <v>1236</v>
      </c>
      <c r="I235" s="139">
        <f>I236+I241+I245+I243+I239</f>
        <v>403586210</v>
      </c>
      <c r="J235" s="139">
        <f t="shared" ref="J235:K235" si="83">J236+J241+J245+J243+J239</f>
        <v>2827510</v>
      </c>
      <c r="K235" s="139">
        <f t="shared" si="83"/>
        <v>2827510</v>
      </c>
    </row>
    <row r="236" spans="1:11" ht="51">
      <c r="A236" s="7" t="s">
        <v>1150</v>
      </c>
      <c r="B236" s="288" t="s">
        <v>207</v>
      </c>
      <c r="C236" s="288" t="s">
        <v>170</v>
      </c>
      <c r="D236" s="288" t="s">
        <v>221</v>
      </c>
      <c r="E236" s="288" t="s">
        <v>1853</v>
      </c>
      <c r="F236" s="288" t="s">
        <v>127</v>
      </c>
      <c r="G236" s="288" t="s">
        <v>129</v>
      </c>
      <c r="H236" s="160" t="s">
        <v>1236</v>
      </c>
      <c r="I236" s="139">
        <f>I237+I238</f>
        <v>2827510</v>
      </c>
      <c r="J236" s="139">
        <f t="shared" ref="J236:K236" si="84">J237</f>
        <v>2827510</v>
      </c>
      <c r="K236" s="139">
        <f t="shared" si="84"/>
        <v>2827510</v>
      </c>
    </row>
    <row r="237" spans="1:11" ht="51">
      <c r="A237" s="380" t="s">
        <v>217</v>
      </c>
      <c r="B237" s="380" t="s">
        <v>207</v>
      </c>
      <c r="C237" s="380" t="s">
        <v>170</v>
      </c>
      <c r="D237" s="380" t="s">
        <v>221</v>
      </c>
      <c r="E237" s="380" t="s">
        <v>1853</v>
      </c>
      <c r="F237" s="380" t="s">
        <v>225</v>
      </c>
      <c r="G237" s="380" t="s">
        <v>1897</v>
      </c>
      <c r="H237" s="381" t="s">
        <v>1236</v>
      </c>
      <c r="I237" s="240">
        <v>2827510</v>
      </c>
      <c r="J237" s="240">
        <v>2827510</v>
      </c>
      <c r="K237" s="240">
        <v>2827510</v>
      </c>
    </row>
    <row r="238" spans="1:11" ht="51">
      <c r="A238" s="380" t="s">
        <v>217</v>
      </c>
      <c r="B238" s="380" t="s">
        <v>207</v>
      </c>
      <c r="C238" s="380" t="s">
        <v>170</v>
      </c>
      <c r="D238" s="380" t="s">
        <v>221</v>
      </c>
      <c r="E238" s="380" t="s">
        <v>1853</v>
      </c>
      <c r="F238" s="380" t="s">
        <v>225</v>
      </c>
      <c r="G238" s="380" t="s">
        <v>2022</v>
      </c>
      <c r="H238" s="381" t="s">
        <v>1236</v>
      </c>
      <c r="I238" s="240">
        <v>0</v>
      </c>
      <c r="J238" s="240"/>
      <c r="K238" s="240"/>
    </row>
    <row r="239" spans="1:11" ht="75">
      <c r="A239" s="427" t="s">
        <v>2043</v>
      </c>
      <c r="B239" s="380" t="s">
        <v>207</v>
      </c>
      <c r="C239" s="380" t="s">
        <v>170</v>
      </c>
      <c r="D239" s="380" t="s">
        <v>221</v>
      </c>
      <c r="E239" s="380" t="s">
        <v>2044</v>
      </c>
      <c r="F239" s="380" t="s">
        <v>127</v>
      </c>
      <c r="G239" s="380" t="s">
        <v>129</v>
      </c>
      <c r="H239" s="381" t="s">
        <v>1236</v>
      </c>
      <c r="I239" s="240">
        <f>I240</f>
        <v>0</v>
      </c>
      <c r="J239" s="240">
        <f>J240</f>
        <v>0</v>
      </c>
      <c r="K239" s="240">
        <f>K240</f>
        <v>0</v>
      </c>
    </row>
    <row r="240" spans="1:11" ht="60.75" customHeight="1">
      <c r="A240" s="380" t="s">
        <v>2045</v>
      </c>
      <c r="B240" s="380" t="s">
        <v>207</v>
      </c>
      <c r="C240" s="380" t="s">
        <v>170</v>
      </c>
      <c r="D240" s="380" t="s">
        <v>221</v>
      </c>
      <c r="E240" s="380" t="s">
        <v>2044</v>
      </c>
      <c r="F240" s="380" t="s">
        <v>225</v>
      </c>
      <c r="G240" s="380" t="s">
        <v>129</v>
      </c>
      <c r="H240" s="381" t="s">
        <v>1236</v>
      </c>
      <c r="I240" s="240">
        <v>0</v>
      </c>
      <c r="J240" s="240">
        <v>0</v>
      </c>
      <c r="K240" s="240">
        <v>0</v>
      </c>
    </row>
    <row r="241" spans="1:11" ht="38.25">
      <c r="A241" s="7" t="s">
        <v>1882</v>
      </c>
      <c r="B241" s="161">
        <v>890</v>
      </c>
      <c r="C241" s="161" t="s">
        <v>170</v>
      </c>
      <c r="D241" s="161" t="s">
        <v>221</v>
      </c>
      <c r="E241" s="161" t="s">
        <v>1883</v>
      </c>
      <c r="F241" s="161" t="s">
        <v>127</v>
      </c>
      <c r="G241" s="161" t="s">
        <v>129</v>
      </c>
      <c r="H241" s="160">
        <v>150</v>
      </c>
      <c r="I241" s="240">
        <f>I242</f>
        <v>0</v>
      </c>
      <c r="J241" s="240">
        <f t="shared" ref="J241:K241" si="85">J242</f>
        <v>0</v>
      </c>
      <c r="K241" s="240">
        <f t="shared" si="85"/>
        <v>0</v>
      </c>
    </row>
    <row r="242" spans="1:11" ht="51">
      <c r="A242" s="7" t="s">
        <v>1884</v>
      </c>
      <c r="B242" s="161" t="s">
        <v>207</v>
      </c>
      <c r="C242" s="161" t="s">
        <v>170</v>
      </c>
      <c r="D242" s="161" t="s">
        <v>221</v>
      </c>
      <c r="E242" s="161" t="s">
        <v>1883</v>
      </c>
      <c r="F242" s="161" t="s">
        <v>225</v>
      </c>
      <c r="G242" s="161" t="s">
        <v>129</v>
      </c>
      <c r="H242" s="160" t="s">
        <v>1236</v>
      </c>
      <c r="I242" s="240">
        <v>0</v>
      </c>
      <c r="J242" s="240">
        <v>0</v>
      </c>
      <c r="K242" s="240">
        <v>0</v>
      </c>
    </row>
    <row r="243" spans="1:11" ht="25.5">
      <c r="A243" s="7" t="s">
        <v>1893</v>
      </c>
      <c r="B243" s="161" t="s">
        <v>207</v>
      </c>
      <c r="C243" s="161" t="s">
        <v>170</v>
      </c>
      <c r="D243" s="161" t="s">
        <v>221</v>
      </c>
      <c r="E243" s="161" t="s">
        <v>1892</v>
      </c>
      <c r="F243" s="161" t="s">
        <v>127</v>
      </c>
      <c r="G243" s="161" t="s">
        <v>129</v>
      </c>
      <c r="H243" s="160" t="s">
        <v>1236</v>
      </c>
      <c r="I243" s="240">
        <f>I244</f>
        <v>0</v>
      </c>
      <c r="J243" s="240">
        <f t="shared" ref="J243:K243" si="86">J244</f>
        <v>0</v>
      </c>
      <c r="K243" s="240">
        <f t="shared" si="86"/>
        <v>0</v>
      </c>
    </row>
    <row r="244" spans="1:11" ht="37.5" customHeight="1">
      <c r="A244" s="7" t="s">
        <v>1578</v>
      </c>
      <c r="B244" s="161" t="s">
        <v>207</v>
      </c>
      <c r="C244" s="161" t="s">
        <v>170</v>
      </c>
      <c r="D244" s="161" t="s">
        <v>221</v>
      </c>
      <c r="E244" s="161" t="s">
        <v>1892</v>
      </c>
      <c r="F244" s="161" t="s">
        <v>225</v>
      </c>
      <c r="G244" s="161" t="s">
        <v>129</v>
      </c>
      <c r="H244" s="160" t="s">
        <v>1236</v>
      </c>
      <c r="I244" s="240">
        <v>0</v>
      </c>
      <c r="J244" s="240">
        <v>0</v>
      </c>
      <c r="K244" s="240">
        <v>0</v>
      </c>
    </row>
    <row r="245" spans="1:11">
      <c r="A245" s="7" t="s">
        <v>1871</v>
      </c>
      <c r="B245" s="161" t="s">
        <v>207</v>
      </c>
      <c r="C245" s="161" t="s">
        <v>170</v>
      </c>
      <c r="D245" s="161" t="s">
        <v>221</v>
      </c>
      <c r="E245" s="161" t="s">
        <v>1872</v>
      </c>
      <c r="F245" s="161" t="s">
        <v>127</v>
      </c>
      <c r="G245" s="161" t="s">
        <v>129</v>
      </c>
      <c r="H245" s="160" t="s">
        <v>1236</v>
      </c>
      <c r="I245" s="240">
        <f>I246</f>
        <v>400758700</v>
      </c>
      <c r="J245" s="240">
        <f t="shared" ref="J245:K245" si="87">J246</f>
        <v>0</v>
      </c>
      <c r="K245" s="240">
        <f t="shared" si="87"/>
        <v>0</v>
      </c>
    </row>
    <row r="246" spans="1:11" ht="25.5">
      <c r="A246" s="7" t="s">
        <v>1873</v>
      </c>
      <c r="B246" s="161" t="s">
        <v>207</v>
      </c>
      <c r="C246" s="161" t="s">
        <v>170</v>
      </c>
      <c r="D246" s="161" t="s">
        <v>221</v>
      </c>
      <c r="E246" s="161" t="s">
        <v>1872</v>
      </c>
      <c r="F246" s="161" t="s">
        <v>225</v>
      </c>
      <c r="G246" s="161" t="s">
        <v>129</v>
      </c>
      <c r="H246" s="160" t="s">
        <v>1236</v>
      </c>
      <c r="I246" s="240">
        <f>SUM(I247:I261)</f>
        <v>400758700</v>
      </c>
      <c r="J246" s="240">
        <f t="shared" ref="J246:K246" si="88">SUM(J250:J258)</f>
        <v>0</v>
      </c>
      <c r="K246" s="240">
        <f t="shared" si="88"/>
        <v>0</v>
      </c>
    </row>
    <row r="247" spans="1:11" ht="63.75" hidden="1">
      <c r="A247" s="7" t="s">
        <v>2047</v>
      </c>
      <c r="B247" s="161" t="s">
        <v>207</v>
      </c>
      <c r="C247" s="161" t="s">
        <v>170</v>
      </c>
      <c r="D247" s="161" t="s">
        <v>221</v>
      </c>
      <c r="E247" s="161" t="s">
        <v>1872</v>
      </c>
      <c r="F247" s="161" t="s">
        <v>225</v>
      </c>
      <c r="G247" s="161" t="s">
        <v>2046</v>
      </c>
      <c r="H247" s="160" t="s">
        <v>1236</v>
      </c>
      <c r="I247" s="240">
        <v>0</v>
      </c>
      <c r="J247" s="240">
        <v>0</v>
      </c>
      <c r="K247" s="240">
        <v>0</v>
      </c>
    </row>
    <row r="248" spans="1:11" ht="51" hidden="1">
      <c r="A248" s="7" t="s">
        <v>1970</v>
      </c>
      <c r="B248" s="161" t="s">
        <v>207</v>
      </c>
      <c r="C248" s="161" t="s">
        <v>170</v>
      </c>
      <c r="D248" s="161" t="s">
        <v>221</v>
      </c>
      <c r="E248" s="161" t="s">
        <v>1872</v>
      </c>
      <c r="F248" s="161" t="s">
        <v>225</v>
      </c>
      <c r="G248" s="161" t="s">
        <v>1969</v>
      </c>
      <c r="H248" s="160" t="s">
        <v>1236</v>
      </c>
      <c r="I248" s="240">
        <v>0</v>
      </c>
      <c r="J248" s="240">
        <v>0</v>
      </c>
      <c r="K248" s="240">
        <v>0</v>
      </c>
    </row>
    <row r="249" spans="1:11" ht="38.25" hidden="1">
      <c r="A249" s="7" t="s">
        <v>2021</v>
      </c>
      <c r="B249" s="161" t="s">
        <v>207</v>
      </c>
      <c r="C249" s="161" t="s">
        <v>170</v>
      </c>
      <c r="D249" s="161" t="s">
        <v>221</v>
      </c>
      <c r="E249" s="161" t="s">
        <v>1872</v>
      </c>
      <c r="F249" s="161" t="s">
        <v>225</v>
      </c>
      <c r="G249" s="161" t="s">
        <v>2020</v>
      </c>
      <c r="H249" s="160" t="s">
        <v>1236</v>
      </c>
      <c r="I249" s="240">
        <v>0</v>
      </c>
      <c r="J249" s="240">
        <v>0</v>
      </c>
      <c r="K249" s="240">
        <v>0</v>
      </c>
    </row>
    <row r="250" spans="1:11" ht="38.25" hidden="1">
      <c r="A250" s="7" t="s">
        <v>1874</v>
      </c>
      <c r="B250" s="161" t="s">
        <v>207</v>
      </c>
      <c r="C250" s="161" t="s">
        <v>170</v>
      </c>
      <c r="D250" s="161" t="s">
        <v>221</v>
      </c>
      <c r="E250" s="161" t="s">
        <v>1872</v>
      </c>
      <c r="F250" s="161" t="s">
        <v>225</v>
      </c>
      <c r="G250" s="161" t="s">
        <v>1875</v>
      </c>
      <c r="H250" s="160" t="s">
        <v>1236</v>
      </c>
      <c r="I250" s="240">
        <v>0</v>
      </c>
      <c r="J250" s="240">
        <v>0</v>
      </c>
      <c r="K250" s="240">
        <v>0</v>
      </c>
    </row>
    <row r="251" spans="1:11" ht="38.25" hidden="1">
      <c r="A251" s="7" t="s">
        <v>1886</v>
      </c>
      <c r="B251" s="161" t="s">
        <v>207</v>
      </c>
      <c r="C251" s="161" t="s">
        <v>170</v>
      </c>
      <c r="D251" s="161" t="s">
        <v>221</v>
      </c>
      <c r="E251" s="161" t="s">
        <v>1872</v>
      </c>
      <c r="F251" s="161" t="s">
        <v>225</v>
      </c>
      <c r="G251" s="161" t="s">
        <v>1887</v>
      </c>
      <c r="H251" s="160" t="s">
        <v>1236</v>
      </c>
      <c r="I251" s="240">
        <v>0</v>
      </c>
      <c r="J251" s="240">
        <v>0</v>
      </c>
      <c r="K251" s="240">
        <v>0</v>
      </c>
    </row>
    <row r="252" spans="1:11" ht="51" hidden="1">
      <c r="A252" s="7" t="s">
        <v>1960</v>
      </c>
      <c r="B252" s="161" t="s">
        <v>207</v>
      </c>
      <c r="C252" s="161" t="s">
        <v>170</v>
      </c>
      <c r="D252" s="161" t="s">
        <v>221</v>
      </c>
      <c r="E252" s="161" t="s">
        <v>1872</v>
      </c>
      <c r="F252" s="161" t="s">
        <v>225</v>
      </c>
      <c r="G252" s="161" t="s">
        <v>1959</v>
      </c>
      <c r="H252" s="160" t="s">
        <v>1236</v>
      </c>
      <c r="I252" s="240">
        <v>0</v>
      </c>
      <c r="J252" s="240">
        <v>0</v>
      </c>
      <c r="K252" s="240">
        <v>0</v>
      </c>
    </row>
    <row r="253" spans="1:11" ht="38.25" hidden="1">
      <c r="A253" s="7" t="s">
        <v>1915</v>
      </c>
      <c r="B253" s="161" t="s">
        <v>207</v>
      </c>
      <c r="C253" s="161" t="s">
        <v>170</v>
      </c>
      <c r="D253" s="161" t="s">
        <v>221</v>
      </c>
      <c r="E253" s="161" t="s">
        <v>1872</v>
      </c>
      <c r="F253" s="161" t="s">
        <v>225</v>
      </c>
      <c r="G253" s="161" t="s">
        <v>1914</v>
      </c>
      <c r="H253" s="160" t="s">
        <v>1236</v>
      </c>
      <c r="I253" s="240">
        <v>0</v>
      </c>
      <c r="J253" s="240">
        <v>0</v>
      </c>
      <c r="K253" s="240">
        <v>0</v>
      </c>
    </row>
    <row r="254" spans="1:11" ht="38.25" hidden="1">
      <c r="A254" s="7" t="s">
        <v>1929</v>
      </c>
      <c r="B254" s="161" t="s">
        <v>207</v>
      </c>
      <c r="C254" s="161" t="s">
        <v>170</v>
      </c>
      <c r="D254" s="161" t="s">
        <v>221</v>
      </c>
      <c r="E254" s="161" t="s">
        <v>1872</v>
      </c>
      <c r="F254" s="161" t="s">
        <v>225</v>
      </c>
      <c r="G254" s="161" t="s">
        <v>1928</v>
      </c>
      <c r="H254" s="160" t="s">
        <v>1236</v>
      </c>
      <c r="I254" s="240">
        <v>0</v>
      </c>
      <c r="J254" s="240">
        <v>0</v>
      </c>
      <c r="K254" s="240">
        <v>0</v>
      </c>
    </row>
    <row r="255" spans="1:11" ht="38.25" hidden="1">
      <c r="A255" s="7" t="s">
        <v>1931</v>
      </c>
      <c r="B255" s="161" t="s">
        <v>207</v>
      </c>
      <c r="C255" s="161" t="s">
        <v>170</v>
      </c>
      <c r="D255" s="161" t="s">
        <v>221</v>
      </c>
      <c r="E255" s="161" t="s">
        <v>1872</v>
      </c>
      <c r="F255" s="161" t="s">
        <v>225</v>
      </c>
      <c r="G255" s="161" t="s">
        <v>1930</v>
      </c>
      <c r="H255" s="160" t="s">
        <v>1236</v>
      </c>
      <c r="I255" s="240">
        <v>0</v>
      </c>
      <c r="J255" s="240">
        <v>0</v>
      </c>
      <c r="K255" s="240">
        <v>0</v>
      </c>
    </row>
    <row r="256" spans="1:11" ht="63.75" hidden="1">
      <c r="A256" s="7" t="s">
        <v>1953</v>
      </c>
      <c r="B256" s="161" t="s">
        <v>207</v>
      </c>
      <c r="C256" s="161" t="s">
        <v>170</v>
      </c>
      <c r="D256" s="161" t="s">
        <v>221</v>
      </c>
      <c r="E256" s="161" t="s">
        <v>1872</v>
      </c>
      <c r="F256" s="161" t="s">
        <v>225</v>
      </c>
      <c r="G256" s="161" t="s">
        <v>1952</v>
      </c>
      <c r="H256" s="160" t="s">
        <v>1236</v>
      </c>
      <c r="I256" s="240">
        <v>0</v>
      </c>
      <c r="J256" s="240">
        <v>0</v>
      </c>
      <c r="K256" s="240">
        <v>0</v>
      </c>
    </row>
    <row r="257" spans="1:11" ht="32.25" hidden="1" customHeight="1">
      <c r="A257" s="7" t="s">
        <v>1572</v>
      </c>
      <c r="B257" s="161" t="s">
        <v>207</v>
      </c>
      <c r="C257" s="161" t="s">
        <v>170</v>
      </c>
      <c r="D257" s="161" t="s">
        <v>221</v>
      </c>
      <c r="E257" s="161" t="s">
        <v>1872</v>
      </c>
      <c r="F257" s="161" t="s">
        <v>225</v>
      </c>
      <c r="G257" s="161" t="s">
        <v>1937</v>
      </c>
      <c r="H257" s="160" t="s">
        <v>1236</v>
      </c>
      <c r="I257" s="240">
        <v>0</v>
      </c>
      <c r="J257" s="240">
        <v>0</v>
      </c>
      <c r="K257" s="240">
        <v>0</v>
      </c>
    </row>
    <row r="258" spans="1:11" ht="51" hidden="1">
      <c r="A258" s="7" t="s">
        <v>2059</v>
      </c>
      <c r="B258" s="161" t="s">
        <v>207</v>
      </c>
      <c r="C258" s="161" t="s">
        <v>170</v>
      </c>
      <c r="D258" s="161" t="s">
        <v>221</v>
      </c>
      <c r="E258" s="161" t="s">
        <v>1872</v>
      </c>
      <c r="F258" s="161" t="s">
        <v>225</v>
      </c>
      <c r="G258" s="161" t="s">
        <v>2060</v>
      </c>
      <c r="H258" s="160" t="s">
        <v>1236</v>
      </c>
      <c r="I258" s="240">
        <v>0</v>
      </c>
      <c r="J258" s="240">
        <v>0</v>
      </c>
      <c r="K258" s="240">
        <v>0</v>
      </c>
    </row>
    <row r="259" spans="1:11" ht="42.75" hidden="1" customHeight="1">
      <c r="A259" s="7" t="s">
        <v>1926</v>
      </c>
      <c r="B259" s="161" t="s">
        <v>207</v>
      </c>
      <c r="C259" s="161" t="s">
        <v>170</v>
      </c>
      <c r="D259" s="161" t="s">
        <v>221</v>
      </c>
      <c r="E259" s="161" t="s">
        <v>1872</v>
      </c>
      <c r="F259" s="161" t="s">
        <v>225</v>
      </c>
      <c r="G259" s="161" t="s">
        <v>1925</v>
      </c>
      <c r="H259" s="160" t="s">
        <v>1236</v>
      </c>
      <c r="I259" s="240">
        <v>0</v>
      </c>
      <c r="J259" s="240">
        <v>0</v>
      </c>
      <c r="K259" s="240">
        <v>0</v>
      </c>
    </row>
    <row r="260" spans="1:11" ht="54.75" customHeight="1">
      <c r="A260" s="7" t="s">
        <v>2070</v>
      </c>
      <c r="B260" s="161" t="s">
        <v>207</v>
      </c>
      <c r="C260" s="161" t="s">
        <v>170</v>
      </c>
      <c r="D260" s="161" t="s">
        <v>221</v>
      </c>
      <c r="E260" s="161" t="s">
        <v>1872</v>
      </c>
      <c r="F260" s="161" t="s">
        <v>225</v>
      </c>
      <c r="G260" s="161" t="s">
        <v>2071</v>
      </c>
      <c r="H260" s="160" t="s">
        <v>1236</v>
      </c>
      <c r="I260" s="240">
        <v>400758700</v>
      </c>
      <c r="J260" s="240">
        <v>0</v>
      </c>
      <c r="K260" s="240">
        <v>0</v>
      </c>
    </row>
    <row r="261" spans="1:11" ht="68.25" hidden="1" customHeight="1">
      <c r="A261" s="255" t="s">
        <v>1953</v>
      </c>
      <c r="B261" s="161" t="s">
        <v>207</v>
      </c>
      <c r="C261" s="161" t="s">
        <v>170</v>
      </c>
      <c r="D261" s="161" t="s">
        <v>221</v>
      </c>
      <c r="E261" s="161" t="s">
        <v>1872</v>
      </c>
      <c r="F261" s="161" t="s">
        <v>225</v>
      </c>
      <c r="G261" s="161" t="s">
        <v>1952</v>
      </c>
      <c r="H261" s="160" t="s">
        <v>1236</v>
      </c>
      <c r="I261" s="240">
        <v>0</v>
      </c>
      <c r="J261" s="240"/>
      <c r="K261" s="240"/>
    </row>
    <row r="262" spans="1:11">
      <c r="A262" s="380" t="s">
        <v>1159</v>
      </c>
      <c r="B262" s="380" t="s">
        <v>161</v>
      </c>
      <c r="C262" s="380" t="s">
        <v>170</v>
      </c>
      <c r="D262" s="380" t="s">
        <v>235</v>
      </c>
      <c r="E262" s="380" t="s">
        <v>128</v>
      </c>
      <c r="F262" s="380" t="s">
        <v>127</v>
      </c>
      <c r="G262" s="380" t="s">
        <v>129</v>
      </c>
      <c r="H262" s="381" t="s">
        <v>161</v>
      </c>
      <c r="I262" s="139">
        <f t="shared" ref="I262:K263" si="89">I263</f>
        <v>2300000</v>
      </c>
      <c r="J262" s="139">
        <f t="shared" si="89"/>
        <v>55350000</v>
      </c>
      <c r="K262" s="139">
        <f t="shared" si="89"/>
        <v>2300000</v>
      </c>
    </row>
    <row r="263" spans="1:11" ht="25.5">
      <c r="A263" s="380" t="s">
        <v>1160</v>
      </c>
      <c r="B263" s="380" t="s">
        <v>161</v>
      </c>
      <c r="C263" s="380" t="s">
        <v>170</v>
      </c>
      <c r="D263" s="380" t="s">
        <v>235</v>
      </c>
      <c r="E263" s="380" t="s">
        <v>29</v>
      </c>
      <c r="F263" s="380" t="s">
        <v>225</v>
      </c>
      <c r="G263" s="380" t="s">
        <v>129</v>
      </c>
      <c r="H263" s="381" t="s">
        <v>1236</v>
      </c>
      <c r="I263" s="139">
        <f t="shared" si="89"/>
        <v>2300000</v>
      </c>
      <c r="J263" s="139">
        <f t="shared" si="89"/>
        <v>55350000</v>
      </c>
      <c r="K263" s="139">
        <f t="shared" si="89"/>
        <v>2300000</v>
      </c>
    </row>
    <row r="264" spans="1:11" ht="25.5">
      <c r="A264" s="380" t="s">
        <v>1161</v>
      </c>
      <c r="B264" s="380" t="s">
        <v>161</v>
      </c>
      <c r="C264" s="380" t="s">
        <v>170</v>
      </c>
      <c r="D264" s="380" t="s">
        <v>235</v>
      </c>
      <c r="E264" s="380" t="s">
        <v>1854</v>
      </c>
      <c r="F264" s="380" t="s">
        <v>225</v>
      </c>
      <c r="G264" s="380" t="s">
        <v>129</v>
      </c>
      <c r="H264" s="381" t="s">
        <v>1236</v>
      </c>
      <c r="I264" s="139">
        <f>I266+I267+I265</f>
        <v>2300000</v>
      </c>
      <c r="J264" s="139">
        <f t="shared" ref="J264:K264" si="90">J266+J267+J265</f>
        <v>55350000</v>
      </c>
      <c r="K264" s="139">
        <f t="shared" si="90"/>
        <v>2300000</v>
      </c>
    </row>
    <row r="265" spans="1:11" ht="25.5">
      <c r="A265" s="380" t="s">
        <v>1161</v>
      </c>
      <c r="B265" s="380" t="s">
        <v>5</v>
      </c>
      <c r="C265" s="380" t="s">
        <v>170</v>
      </c>
      <c r="D265" s="380" t="s">
        <v>235</v>
      </c>
      <c r="E265" s="380" t="s">
        <v>1854</v>
      </c>
      <c r="F265" s="380" t="s">
        <v>225</v>
      </c>
      <c r="G265" s="380" t="s">
        <v>1855</v>
      </c>
      <c r="H265" s="381" t="s">
        <v>1236</v>
      </c>
      <c r="I265" s="139">
        <v>0</v>
      </c>
      <c r="J265" s="139">
        <v>53050000</v>
      </c>
      <c r="K265" s="139">
        <v>0</v>
      </c>
    </row>
    <row r="266" spans="1:11" ht="25.5">
      <c r="A266" s="380" t="s">
        <v>1161</v>
      </c>
      <c r="B266" s="380" t="s">
        <v>206</v>
      </c>
      <c r="C266" s="380" t="s">
        <v>170</v>
      </c>
      <c r="D266" s="380" t="s">
        <v>235</v>
      </c>
      <c r="E266" s="380" t="s">
        <v>1854</v>
      </c>
      <c r="F266" s="380" t="s">
        <v>225</v>
      </c>
      <c r="G266" s="380" t="s">
        <v>1855</v>
      </c>
      <c r="H266" s="381" t="s">
        <v>1236</v>
      </c>
      <c r="I266" s="240">
        <v>2300000</v>
      </c>
      <c r="J266" s="240">
        <v>2300000</v>
      </c>
      <c r="K266" s="240">
        <v>2300000</v>
      </c>
    </row>
    <row r="267" spans="1:11" ht="25.5" hidden="1">
      <c r="A267" s="380" t="s">
        <v>1161</v>
      </c>
      <c r="B267" s="380" t="s">
        <v>5</v>
      </c>
      <c r="C267" s="380" t="s">
        <v>170</v>
      </c>
      <c r="D267" s="380" t="s">
        <v>235</v>
      </c>
      <c r="E267" s="380" t="s">
        <v>1854</v>
      </c>
      <c r="F267" s="380" t="s">
        <v>225</v>
      </c>
      <c r="G267" s="380" t="s">
        <v>1855</v>
      </c>
      <c r="H267" s="381" t="s">
        <v>1236</v>
      </c>
      <c r="I267" s="240">
        <f>23624000+142937800-142937800-23624000</f>
        <v>0</v>
      </c>
      <c r="J267" s="240">
        <v>0</v>
      </c>
      <c r="K267" s="240">
        <v>0</v>
      </c>
    </row>
    <row r="268" spans="1:11" hidden="1">
      <c r="A268" s="380" t="s">
        <v>1963</v>
      </c>
      <c r="B268" s="380" t="s">
        <v>161</v>
      </c>
      <c r="C268" s="380" t="s">
        <v>170</v>
      </c>
      <c r="D268" s="380" t="s">
        <v>23</v>
      </c>
      <c r="E268" s="380" t="s">
        <v>128</v>
      </c>
      <c r="F268" s="380" t="s">
        <v>127</v>
      </c>
      <c r="G268" s="380" t="s">
        <v>129</v>
      </c>
      <c r="H268" s="381" t="s">
        <v>161</v>
      </c>
      <c r="I268" s="240">
        <f>I269</f>
        <v>0</v>
      </c>
      <c r="J268" s="240"/>
      <c r="K268" s="240"/>
    </row>
    <row r="269" spans="1:11" ht="25.5" hidden="1">
      <c r="A269" s="380" t="s">
        <v>1964</v>
      </c>
      <c r="B269" s="380" t="s">
        <v>161</v>
      </c>
      <c r="C269" s="380" t="s">
        <v>170</v>
      </c>
      <c r="D269" s="380" t="s">
        <v>23</v>
      </c>
      <c r="E269" s="380" t="s">
        <v>29</v>
      </c>
      <c r="F269" s="380" t="s">
        <v>225</v>
      </c>
      <c r="G269" s="380" t="s">
        <v>129</v>
      </c>
      <c r="H269" s="381" t="s">
        <v>1236</v>
      </c>
      <c r="I269" s="240">
        <f>I270</f>
        <v>0</v>
      </c>
      <c r="J269" s="240"/>
      <c r="K269" s="240"/>
    </row>
    <row r="270" spans="1:11" ht="38.25" hidden="1">
      <c r="A270" s="380" t="s">
        <v>1965</v>
      </c>
      <c r="B270" s="380" t="s">
        <v>161</v>
      </c>
      <c r="C270" s="380" t="s">
        <v>170</v>
      </c>
      <c r="D270" s="380" t="s">
        <v>23</v>
      </c>
      <c r="E270" s="380" t="s">
        <v>192</v>
      </c>
      <c r="F270" s="380" t="s">
        <v>225</v>
      </c>
      <c r="G270" s="380" t="s">
        <v>129</v>
      </c>
      <c r="H270" s="381" t="s">
        <v>1236</v>
      </c>
      <c r="I270" s="240">
        <f>I271</f>
        <v>0</v>
      </c>
      <c r="J270" s="240"/>
      <c r="K270" s="240"/>
    </row>
    <row r="271" spans="1:11" ht="63.75" hidden="1">
      <c r="A271" s="317" t="s">
        <v>550</v>
      </c>
      <c r="B271" s="380" t="s">
        <v>206</v>
      </c>
      <c r="C271" s="380" t="s">
        <v>170</v>
      </c>
      <c r="D271" s="380" t="s">
        <v>23</v>
      </c>
      <c r="E271" s="380" t="s">
        <v>192</v>
      </c>
      <c r="F271" s="380" t="s">
        <v>225</v>
      </c>
      <c r="G271" s="380" t="s">
        <v>1855</v>
      </c>
      <c r="H271" s="381" t="s">
        <v>1236</v>
      </c>
      <c r="I271" s="240">
        <v>0</v>
      </c>
      <c r="J271" s="240"/>
      <c r="K271" s="240"/>
    </row>
    <row r="272" spans="1:11" ht="25.5" hidden="1">
      <c r="A272" s="7" t="s">
        <v>1894</v>
      </c>
      <c r="B272" s="161" t="s">
        <v>207</v>
      </c>
      <c r="C272" s="385">
        <v>2</v>
      </c>
      <c r="D272" s="385">
        <v>18</v>
      </c>
      <c r="E272" s="161" t="s">
        <v>128</v>
      </c>
      <c r="F272" s="161" t="s">
        <v>127</v>
      </c>
      <c r="G272" s="161" t="s">
        <v>129</v>
      </c>
      <c r="H272" s="160" t="s">
        <v>1236</v>
      </c>
      <c r="I272" s="240">
        <f>I273</f>
        <v>0</v>
      </c>
      <c r="J272" s="240">
        <f t="shared" ref="J272:K272" si="91">J273</f>
        <v>0</v>
      </c>
      <c r="K272" s="240">
        <f t="shared" si="91"/>
        <v>0</v>
      </c>
    </row>
    <row r="273" spans="1:11" ht="25.5" hidden="1">
      <c r="A273" s="7" t="s">
        <v>1895</v>
      </c>
      <c r="B273" s="161" t="s">
        <v>161</v>
      </c>
      <c r="C273" s="385">
        <v>2</v>
      </c>
      <c r="D273" s="385">
        <v>18</v>
      </c>
      <c r="E273" s="161" t="s">
        <v>29</v>
      </c>
      <c r="F273" s="161" t="s">
        <v>225</v>
      </c>
      <c r="G273" s="161" t="s">
        <v>129</v>
      </c>
      <c r="H273" s="160" t="s">
        <v>1236</v>
      </c>
      <c r="I273" s="240">
        <f>I274+I277+I281</f>
        <v>0</v>
      </c>
      <c r="J273" s="240">
        <f t="shared" ref="J273:K273" si="92">J274+J277</f>
        <v>0</v>
      </c>
      <c r="K273" s="240">
        <f t="shared" si="92"/>
        <v>0</v>
      </c>
    </row>
    <row r="274" spans="1:11" ht="25.5" hidden="1">
      <c r="A274" s="7" t="s">
        <v>1896</v>
      </c>
      <c r="B274" s="161" t="s">
        <v>161</v>
      </c>
      <c r="C274" s="385">
        <v>2</v>
      </c>
      <c r="D274" s="385">
        <v>18</v>
      </c>
      <c r="E274" s="161" t="s">
        <v>211</v>
      </c>
      <c r="F274" s="161" t="s">
        <v>225</v>
      </c>
      <c r="G274" s="161" t="s">
        <v>129</v>
      </c>
      <c r="H274" s="160" t="s">
        <v>1236</v>
      </c>
      <c r="I274" s="240">
        <f>I275+I276</f>
        <v>0</v>
      </c>
      <c r="J274" s="240">
        <f t="shared" ref="J274:K274" si="93">J275+J276</f>
        <v>0</v>
      </c>
      <c r="K274" s="240">
        <f t="shared" si="93"/>
        <v>0</v>
      </c>
    </row>
    <row r="275" spans="1:11" ht="25.5" hidden="1">
      <c r="A275" s="7" t="s">
        <v>1896</v>
      </c>
      <c r="B275" s="161" t="s">
        <v>206</v>
      </c>
      <c r="C275" s="385">
        <v>2</v>
      </c>
      <c r="D275" s="385">
        <v>18</v>
      </c>
      <c r="E275" s="161" t="s">
        <v>211</v>
      </c>
      <c r="F275" s="161" t="s">
        <v>225</v>
      </c>
      <c r="G275" s="161" t="s">
        <v>1897</v>
      </c>
      <c r="H275" s="160" t="s">
        <v>1236</v>
      </c>
      <c r="I275" s="240">
        <v>0</v>
      </c>
      <c r="J275" s="240">
        <v>0</v>
      </c>
      <c r="K275" s="240">
        <v>0</v>
      </c>
    </row>
    <row r="276" spans="1:11" ht="25.5" hidden="1">
      <c r="A276" s="7" t="s">
        <v>1896</v>
      </c>
      <c r="B276" s="161" t="s">
        <v>228</v>
      </c>
      <c r="C276" s="385">
        <v>2</v>
      </c>
      <c r="D276" s="385">
        <v>18</v>
      </c>
      <c r="E276" s="161" t="s">
        <v>211</v>
      </c>
      <c r="F276" s="161" t="s">
        <v>225</v>
      </c>
      <c r="G276" s="161" t="s">
        <v>1897</v>
      </c>
      <c r="H276" s="160" t="s">
        <v>1236</v>
      </c>
      <c r="I276" s="240">
        <v>0</v>
      </c>
      <c r="J276" s="240">
        <v>0</v>
      </c>
      <c r="K276" s="240">
        <v>0</v>
      </c>
    </row>
    <row r="277" spans="1:11" ht="25.5" hidden="1">
      <c r="A277" s="51" t="s">
        <v>1898</v>
      </c>
      <c r="B277" s="161" t="s">
        <v>161</v>
      </c>
      <c r="C277" s="385">
        <v>2</v>
      </c>
      <c r="D277" s="385">
        <v>18</v>
      </c>
      <c r="E277" s="161" t="s">
        <v>194</v>
      </c>
      <c r="F277" s="161" t="s">
        <v>225</v>
      </c>
      <c r="G277" s="161" t="s">
        <v>129</v>
      </c>
      <c r="H277" s="386">
        <v>150</v>
      </c>
      <c r="I277" s="240">
        <f>SUM(I278:I280)</f>
        <v>0</v>
      </c>
      <c r="J277" s="240">
        <f t="shared" ref="J277:K277" si="94">SUM(J278:J280)</f>
        <v>0</v>
      </c>
      <c r="K277" s="240">
        <f t="shared" si="94"/>
        <v>0</v>
      </c>
    </row>
    <row r="278" spans="1:11" ht="51" hidden="1">
      <c r="A278" s="51" t="s">
        <v>1901</v>
      </c>
      <c r="B278" s="161" t="s">
        <v>5</v>
      </c>
      <c r="C278" s="385">
        <v>2</v>
      </c>
      <c r="D278" s="385">
        <v>18</v>
      </c>
      <c r="E278" s="161" t="s">
        <v>194</v>
      </c>
      <c r="F278" s="161" t="s">
        <v>225</v>
      </c>
      <c r="G278" s="161" t="s">
        <v>1899</v>
      </c>
      <c r="H278" s="386">
        <v>150</v>
      </c>
      <c r="I278" s="240">
        <v>0</v>
      </c>
      <c r="J278" s="240">
        <v>0</v>
      </c>
      <c r="K278" s="240">
        <v>0</v>
      </c>
    </row>
    <row r="279" spans="1:11" ht="38.25" hidden="1">
      <c r="A279" s="51" t="s">
        <v>1495</v>
      </c>
      <c r="B279" s="161" t="s">
        <v>5</v>
      </c>
      <c r="C279" s="385">
        <v>2</v>
      </c>
      <c r="D279" s="385">
        <v>18</v>
      </c>
      <c r="E279" s="161" t="s">
        <v>194</v>
      </c>
      <c r="F279" s="161" t="s">
        <v>225</v>
      </c>
      <c r="G279" s="161" t="s">
        <v>1897</v>
      </c>
      <c r="H279" s="386">
        <v>150</v>
      </c>
      <c r="I279" s="240">
        <v>0</v>
      </c>
      <c r="J279" s="240">
        <v>0</v>
      </c>
      <c r="K279" s="240">
        <v>0</v>
      </c>
    </row>
    <row r="280" spans="1:11" ht="51" hidden="1">
      <c r="A280" s="51" t="s">
        <v>1902</v>
      </c>
      <c r="B280" s="161" t="s">
        <v>5</v>
      </c>
      <c r="C280" s="385">
        <v>2</v>
      </c>
      <c r="D280" s="385">
        <v>18</v>
      </c>
      <c r="E280" s="161" t="s">
        <v>194</v>
      </c>
      <c r="F280" s="161" t="s">
        <v>225</v>
      </c>
      <c r="G280" s="161" t="s">
        <v>1900</v>
      </c>
      <c r="H280" s="386">
        <v>150</v>
      </c>
      <c r="I280" s="240">
        <f>100000-100000</f>
        <v>0</v>
      </c>
      <c r="J280" s="240">
        <v>0</v>
      </c>
      <c r="K280" s="240">
        <v>0</v>
      </c>
    </row>
    <row r="281" spans="1:11" ht="38.25" hidden="1">
      <c r="A281" s="7" t="s">
        <v>1903</v>
      </c>
      <c r="B281" s="161" t="s">
        <v>161</v>
      </c>
      <c r="C281" s="385" t="s">
        <v>170</v>
      </c>
      <c r="D281" s="385" t="s">
        <v>1904</v>
      </c>
      <c r="E281" s="161" t="s">
        <v>128</v>
      </c>
      <c r="F281" s="385" t="s">
        <v>225</v>
      </c>
      <c r="G281" s="385" t="s">
        <v>129</v>
      </c>
      <c r="H281" s="386">
        <v>150</v>
      </c>
      <c r="I281" s="240">
        <f>I282</f>
        <v>0</v>
      </c>
      <c r="J281" s="240">
        <v>0</v>
      </c>
      <c r="K281" s="240">
        <v>0</v>
      </c>
    </row>
    <row r="282" spans="1:11" ht="38.25" hidden="1">
      <c r="A282" s="7" t="s">
        <v>1112</v>
      </c>
      <c r="B282" s="161" t="s">
        <v>207</v>
      </c>
      <c r="C282" s="385">
        <v>2</v>
      </c>
      <c r="D282" s="385">
        <v>18</v>
      </c>
      <c r="E282" s="161" t="s">
        <v>128</v>
      </c>
      <c r="F282" s="161" t="s">
        <v>225</v>
      </c>
      <c r="G282" s="161" t="s">
        <v>129</v>
      </c>
      <c r="H282" s="386">
        <v>150</v>
      </c>
      <c r="I282" s="240">
        <f>I283+I284</f>
        <v>0</v>
      </c>
      <c r="J282" s="240">
        <f t="shared" ref="J282:K282" si="95">J283+J284</f>
        <v>0</v>
      </c>
      <c r="K282" s="240">
        <f t="shared" si="95"/>
        <v>0</v>
      </c>
    </row>
    <row r="283" spans="1:11" ht="51" hidden="1">
      <c r="A283" s="7" t="s">
        <v>1212</v>
      </c>
      <c r="B283" s="161" t="s">
        <v>207</v>
      </c>
      <c r="C283" s="385" t="s">
        <v>170</v>
      </c>
      <c r="D283" s="385" t="s">
        <v>1904</v>
      </c>
      <c r="E283" s="385">
        <v>35118</v>
      </c>
      <c r="F283" s="385" t="s">
        <v>225</v>
      </c>
      <c r="G283" s="161" t="s">
        <v>129</v>
      </c>
      <c r="H283" s="386">
        <v>150</v>
      </c>
      <c r="I283" s="240">
        <v>0</v>
      </c>
      <c r="J283" s="240">
        <v>0</v>
      </c>
      <c r="K283" s="240">
        <v>0</v>
      </c>
    </row>
    <row r="284" spans="1:11" ht="38.25" hidden="1">
      <c r="A284" s="7" t="s">
        <v>1112</v>
      </c>
      <c r="B284" s="161" t="s">
        <v>207</v>
      </c>
      <c r="C284" s="385">
        <v>2</v>
      </c>
      <c r="D284" s="385">
        <v>18</v>
      </c>
      <c r="E284" s="385">
        <v>60010</v>
      </c>
      <c r="F284" s="161" t="s">
        <v>225</v>
      </c>
      <c r="G284" s="161" t="s">
        <v>129</v>
      </c>
      <c r="H284" s="386">
        <v>150</v>
      </c>
      <c r="I284" s="240">
        <f>I285+I286</f>
        <v>0</v>
      </c>
      <c r="J284" s="240">
        <f t="shared" ref="J284:K284" si="96">J285+J286</f>
        <v>0</v>
      </c>
      <c r="K284" s="240">
        <f t="shared" si="96"/>
        <v>0</v>
      </c>
    </row>
    <row r="285" spans="1:11" ht="51" hidden="1">
      <c r="A285" s="7" t="s">
        <v>1113</v>
      </c>
      <c r="B285" s="161" t="s">
        <v>207</v>
      </c>
      <c r="C285" s="385">
        <v>2</v>
      </c>
      <c r="D285" s="385">
        <v>18</v>
      </c>
      <c r="E285" s="385">
        <v>60010</v>
      </c>
      <c r="F285" s="161" t="s">
        <v>225</v>
      </c>
      <c r="G285" s="161" t="s">
        <v>1875</v>
      </c>
      <c r="H285" s="386">
        <v>150</v>
      </c>
      <c r="I285" s="240">
        <v>0</v>
      </c>
      <c r="J285" s="240">
        <v>0</v>
      </c>
      <c r="K285" s="240">
        <v>0</v>
      </c>
    </row>
    <row r="286" spans="1:11" ht="63.75" hidden="1">
      <c r="A286" s="7" t="s">
        <v>1906</v>
      </c>
      <c r="B286" s="161" t="s">
        <v>207</v>
      </c>
      <c r="C286" s="385">
        <v>2</v>
      </c>
      <c r="D286" s="385">
        <v>18</v>
      </c>
      <c r="E286" s="385">
        <v>60010</v>
      </c>
      <c r="F286" s="161" t="s">
        <v>225</v>
      </c>
      <c r="G286" s="161" t="s">
        <v>1905</v>
      </c>
      <c r="H286" s="386">
        <v>150</v>
      </c>
      <c r="I286" s="240">
        <v>0</v>
      </c>
      <c r="J286" s="240">
        <v>0</v>
      </c>
      <c r="K286" s="240">
        <v>0</v>
      </c>
    </row>
    <row r="287" spans="1:11" ht="25.5" hidden="1">
      <c r="A287" s="387" t="s">
        <v>1907</v>
      </c>
      <c r="B287" s="161" t="s">
        <v>161</v>
      </c>
      <c r="C287" s="161">
        <v>2</v>
      </c>
      <c r="D287" s="161">
        <v>19</v>
      </c>
      <c r="E287" s="161" t="s">
        <v>128</v>
      </c>
      <c r="F287" s="161" t="s">
        <v>127</v>
      </c>
      <c r="G287" s="161" t="s">
        <v>129</v>
      </c>
      <c r="H287" s="160" t="s">
        <v>161</v>
      </c>
      <c r="I287" s="240">
        <f>I288</f>
        <v>0</v>
      </c>
      <c r="J287" s="240">
        <f t="shared" ref="J287:K287" si="97">J288</f>
        <v>0</v>
      </c>
      <c r="K287" s="240">
        <f t="shared" si="97"/>
        <v>0</v>
      </c>
    </row>
    <row r="288" spans="1:11" ht="38.25" hidden="1">
      <c r="A288" s="7" t="s">
        <v>1908</v>
      </c>
      <c r="B288" s="161" t="s">
        <v>207</v>
      </c>
      <c r="C288" s="161" t="s">
        <v>170</v>
      </c>
      <c r="D288" s="161" t="s">
        <v>1909</v>
      </c>
      <c r="E288" s="161" t="s">
        <v>128</v>
      </c>
      <c r="F288" s="161" t="s">
        <v>225</v>
      </c>
      <c r="G288" s="161" t="s">
        <v>129</v>
      </c>
      <c r="H288" s="160" t="s">
        <v>1236</v>
      </c>
      <c r="I288" s="240">
        <f>I289+I290+I291+I292</f>
        <v>0</v>
      </c>
      <c r="J288" s="240">
        <f t="shared" ref="J288:K288" si="98">J289+J290+J291+J292</f>
        <v>0</v>
      </c>
      <c r="K288" s="240">
        <f t="shared" si="98"/>
        <v>0</v>
      </c>
    </row>
    <row r="289" spans="1:11" ht="38.25" hidden="1">
      <c r="A289" s="7" t="s">
        <v>1911</v>
      </c>
      <c r="B289" s="161" t="s">
        <v>207</v>
      </c>
      <c r="C289" s="161" t="s">
        <v>170</v>
      </c>
      <c r="D289" s="161" t="s">
        <v>1909</v>
      </c>
      <c r="E289" s="161" t="s">
        <v>1913</v>
      </c>
      <c r="F289" s="161" t="s">
        <v>225</v>
      </c>
      <c r="G289" s="161" t="s">
        <v>129</v>
      </c>
      <c r="H289" s="160" t="s">
        <v>1236</v>
      </c>
      <c r="I289" s="240">
        <v>0</v>
      </c>
      <c r="J289" s="240">
        <v>0</v>
      </c>
      <c r="K289" s="240">
        <v>0</v>
      </c>
    </row>
    <row r="290" spans="1:11" ht="51" hidden="1">
      <c r="A290" s="7" t="s">
        <v>1912</v>
      </c>
      <c r="B290" s="161" t="s">
        <v>207</v>
      </c>
      <c r="C290" s="161" t="s">
        <v>170</v>
      </c>
      <c r="D290" s="161" t="s">
        <v>1909</v>
      </c>
      <c r="E290" s="161" t="s">
        <v>1615</v>
      </c>
      <c r="F290" s="161" t="s">
        <v>225</v>
      </c>
      <c r="G290" s="161" t="s">
        <v>129</v>
      </c>
      <c r="H290" s="160" t="s">
        <v>1236</v>
      </c>
      <c r="I290" s="240">
        <v>0</v>
      </c>
      <c r="J290" s="240">
        <v>0</v>
      </c>
      <c r="K290" s="240">
        <v>0</v>
      </c>
    </row>
    <row r="291" spans="1:11" ht="38.25" hidden="1">
      <c r="A291" s="7" t="s">
        <v>1211</v>
      </c>
      <c r="B291" s="161" t="s">
        <v>207</v>
      </c>
      <c r="C291" s="161" t="s">
        <v>170</v>
      </c>
      <c r="D291" s="161" t="s">
        <v>1909</v>
      </c>
      <c r="E291" s="161" t="s">
        <v>1849</v>
      </c>
      <c r="F291" s="161" t="s">
        <v>225</v>
      </c>
      <c r="G291" s="161" t="s">
        <v>129</v>
      </c>
      <c r="H291" s="160" t="s">
        <v>1236</v>
      </c>
      <c r="I291" s="240">
        <v>0</v>
      </c>
      <c r="J291" s="240">
        <v>0</v>
      </c>
      <c r="K291" s="240">
        <v>0</v>
      </c>
    </row>
    <row r="292" spans="1:11" ht="38.25" hidden="1">
      <c r="A292" s="7" t="s">
        <v>1114</v>
      </c>
      <c r="B292" s="161" t="s">
        <v>207</v>
      </c>
      <c r="C292" s="161" t="s">
        <v>170</v>
      </c>
      <c r="D292" s="161" t="s">
        <v>1909</v>
      </c>
      <c r="E292" s="161" t="s">
        <v>1910</v>
      </c>
      <c r="F292" s="161" t="s">
        <v>225</v>
      </c>
      <c r="G292" s="161" t="s">
        <v>129</v>
      </c>
      <c r="H292" s="160" t="s">
        <v>1236</v>
      </c>
      <c r="I292" s="240">
        <f>SUM(I293:I295)</f>
        <v>0</v>
      </c>
      <c r="J292" s="240">
        <f t="shared" ref="J292:K292" si="99">SUM(J293:J295)</f>
        <v>0</v>
      </c>
      <c r="K292" s="240">
        <f t="shared" si="99"/>
        <v>0</v>
      </c>
    </row>
    <row r="293" spans="1:11" ht="51" hidden="1">
      <c r="A293" s="7" t="s">
        <v>2025</v>
      </c>
      <c r="B293" s="161" t="s">
        <v>207</v>
      </c>
      <c r="C293" s="161" t="s">
        <v>170</v>
      </c>
      <c r="D293" s="161" t="s">
        <v>1909</v>
      </c>
      <c r="E293" s="161" t="s">
        <v>1910</v>
      </c>
      <c r="F293" s="161" t="s">
        <v>225</v>
      </c>
      <c r="G293" s="161" t="s">
        <v>2022</v>
      </c>
      <c r="H293" s="160" t="s">
        <v>1236</v>
      </c>
      <c r="I293" s="240">
        <v>0</v>
      </c>
      <c r="J293" s="240">
        <v>0</v>
      </c>
      <c r="K293" s="240">
        <v>0</v>
      </c>
    </row>
    <row r="294" spans="1:11" ht="63.75" hidden="1">
      <c r="A294" s="7" t="s">
        <v>1115</v>
      </c>
      <c r="B294" s="161" t="s">
        <v>207</v>
      </c>
      <c r="C294" s="161" t="s">
        <v>170</v>
      </c>
      <c r="D294" s="161" t="s">
        <v>1909</v>
      </c>
      <c r="E294" s="161" t="s">
        <v>1910</v>
      </c>
      <c r="F294" s="161" t="s">
        <v>225</v>
      </c>
      <c r="G294" s="161" t="s">
        <v>2023</v>
      </c>
      <c r="H294" s="160" t="s">
        <v>1236</v>
      </c>
      <c r="I294" s="240">
        <v>0</v>
      </c>
      <c r="J294" s="240">
        <v>0</v>
      </c>
      <c r="K294" s="240">
        <v>0</v>
      </c>
    </row>
    <row r="295" spans="1:11" ht="63.75" hidden="1">
      <c r="A295" s="7" t="s">
        <v>2026</v>
      </c>
      <c r="B295" s="161" t="s">
        <v>207</v>
      </c>
      <c r="C295" s="161" t="s">
        <v>170</v>
      </c>
      <c r="D295" s="161" t="s">
        <v>1909</v>
      </c>
      <c r="E295" s="161" t="s">
        <v>1910</v>
      </c>
      <c r="F295" s="161" t="s">
        <v>225</v>
      </c>
      <c r="G295" s="161" t="s">
        <v>2024</v>
      </c>
      <c r="H295" s="160" t="s">
        <v>1236</v>
      </c>
      <c r="I295" s="240">
        <v>0</v>
      </c>
      <c r="J295" s="240">
        <v>0</v>
      </c>
      <c r="K295" s="240">
        <v>0</v>
      </c>
    </row>
    <row r="296" spans="1:11">
      <c r="A296" s="380" t="s">
        <v>25</v>
      </c>
      <c r="B296" s="380" t="s">
        <v>161</v>
      </c>
      <c r="C296" s="380" t="s">
        <v>24</v>
      </c>
      <c r="D296" s="380" t="s">
        <v>1856</v>
      </c>
      <c r="E296" s="380" t="s">
        <v>128</v>
      </c>
      <c r="F296" s="380" t="s">
        <v>127</v>
      </c>
      <c r="G296" s="380" t="s">
        <v>129</v>
      </c>
      <c r="H296" s="381" t="s">
        <v>161</v>
      </c>
      <c r="I296" s="240">
        <f>I9+I152</f>
        <v>3409379272</v>
      </c>
      <c r="J296" s="240">
        <f>J9+J152</f>
        <v>2872317530</v>
      </c>
      <c r="K296" s="240">
        <f>K9+K152</f>
        <v>2803417077</v>
      </c>
    </row>
    <row r="301" spans="1:11">
      <c r="I301" s="110"/>
    </row>
  </sheetData>
  <autoFilter ref="A7:M169">
    <filterColumn colId="6"/>
  </autoFilter>
  <mergeCells count="8">
    <mergeCell ref="A1:K1"/>
    <mergeCell ref="K5:K7"/>
    <mergeCell ref="A3:K3"/>
    <mergeCell ref="A2:K2"/>
    <mergeCell ref="I5:I7"/>
    <mergeCell ref="A5:A7"/>
    <mergeCell ref="B5:H6"/>
    <mergeCell ref="J5:J7"/>
  </mergeCells>
  <pageMargins left="0.15748031496062992" right="0.15748031496062992" top="0.19685039370078741" bottom="0.19685039370078741" header="0.15748031496062992" footer="0.19685039370078741"/>
  <pageSetup paperSize="9" scale="67" fitToHeight="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Лист7">
    <pageSetUpPr fitToPage="1"/>
  </sheetPr>
  <dimension ref="A1:R1339"/>
  <sheetViews>
    <sheetView topLeftCell="A2" workbookViewId="0">
      <selection activeCell="F14" sqref="F14"/>
    </sheetView>
  </sheetViews>
  <sheetFormatPr defaultRowHeight="12.75"/>
  <cols>
    <col min="1" max="1" width="55" style="52" customWidth="1"/>
    <col min="2" max="3" width="7" style="124" customWidth="1"/>
    <col min="4" max="4" width="13.85546875" style="124" customWidth="1"/>
    <col min="5" max="5" width="11" style="125" customWidth="1"/>
    <col min="6" max="6" width="20.85546875" style="279" customWidth="1"/>
    <col min="7" max="7" width="25.85546875" style="3" hidden="1" customWidth="1"/>
    <col min="8" max="8" width="13.5703125" style="3" hidden="1" customWidth="1"/>
    <col min="9" max="9" width="51.5703125" style="3" hidden="1" customWidth="1"/>
    <col min="10" max="10" width="15.7109375" style="3" hidden="1" customWidth="1"/>
    <col min="11" max="13" width="0" style="3" hidden="1" customWidth="1"/>
    <col min="14" max="14" width="18.42578125" style="3" customWidth="1"/>
    <col min="15" max="16384" width="9.140625" style="3"/>
  </cols>
  <sheetData>
    <row r="1" spans="1:18" ht="63.75" hidden="1" customHeight="1">
      <c r="A1" s="468" t="str">
        <f>"Приложение №"&amp;Н2вед&amp;"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c r="F1" s="468"/>
    </row>
    <row r="2" spans="1:18" ht="53.25" customHeight="1">
      <c r="A2" s="468" t="str">
        <f>"Приложение "&amp;Н1вед&amp;" к решению
Богучанского районного Совета депутатов
от "&amp;Р1дата&amp;" года №"&amp;Р1номер</f>
        <v>Приложение 3 к решению
Богучанского районного Совета депутатов
от  года №</v>
      </c>
      <c r="B2" s="468"/>
      <c r="C2" s="468"/>
      <c r="D2" s="468"/>
      <c r="E2" s="468"/>
      <c r="F2" s="482"/>
    </row>
    <row r="3" spans="1:18" ht="39.75" customHeight="1">
      <c r="A3" s="494" t="str">
        <f>"Ведомственная структура расходов районного бюджета на "&amp;год&amp;" год"</f>
        <v>Ведомственная структура расходов районного бюджета на 2024 год</v>
      </c>
      <c r="B3" s="494"/>
      <c r="C3" s="494"/>
      <c r="D3" s="494"/>
      <c r="E3" s="494"/>
      <c r="F3" s="495"/>
    </row>
    <row r="4" spans="1:18">
      <c r="F4" s="278" t="s">
        <v>69</v>
      </c>
    </row>
    <row r="5" spans="1:18">
      <c r="A5" s="496" t="s">
        <v>1322</v>
      </c>
      <c r="B5" s="498" t="s">
        <v>176</v>
      </c>
      <c r="C5" s="499"/>
      <c r="D5" s="499"/>
      <c r="E5" s="500"/>
      <c r="F5" s="501" t="str">
        <f>""&amp;год&amp;"год"</f>
        <v>2024год</v>
      </c>
    </row>
    <row r="6" spans="1:18" ht="51">
      <c r="A6" s="497"/>
      <c r="B6" s="250" t="s">
        <v>1319</v>
      </c>
      <c r="C6" s="250" t="s">
        <v>1318</v>
      </c>
      <c r="D6" s="250" t="s">
        <v>1320</v>
      </c>
      <c r="E6" s="250" t="s">
        <v>1321</v>
      </c>
      <c r="F6" s="502"/>
      <c r="R6" s="430"/>
    </row>
    <row r="7" spans="1:18" s="11" customFormat="1">
      <c r="A7" s="241" t="s">
        <v>70</v>
      </c>
      <c r="B7" s="242" t="s">
        <v>1166</v>
      </c>
      <c r="C7" s="242" t="s">
        <v>1166</v>
      </c>
      <c r="D7" s="242" t="s">
        <v>1166</v>
      </c>
      <c r="E7" s="242" t="s">
        <v>1166</v>
      </c>
      <c r="F7" s="243">
        <v>3416754697</v>
      </c>
      <c r="H7" s="80"/>
    </row>
    <row r="8" spans="1:18">
      <c r="A8" s="241" t="s">
        <v>319</v>
      </c>
      <c r="B8" s="242" t="s">
        <v>177</v>
      </c>
      <c r="C8" s="242" t="s">
        <v>1166</v>
      </c>
      <c r="D8" s="242" t="s">
        <v>1166</v>
      </c>
      <c r="E8" s="242" t="s">
        <v>1166</v>
      </c>
      <c r="F8" s="243">
        <v>8032471</v>
      </c>
      <c r="G8" s="123" t="str">
        <f>CONCATENATE(C8,D8,E8)</f>
        <v/>
      </c>
    </row>
    <row r="9" spans="1:18">
      <c r="A9" s="241" t="s">
        <v>232</v>
      </c>
      <c r="B9" s="242" t="s">
        <v>177</v>
      </c>
      <c r="C9" s="242" t="s">
        <v>1127</v>
      </c>
      <c r="D9" s="242" t="s">
        <v>1166</v>
      </c>
      <c r="E9" s="242" t="s">
        <v>1166</v>
      </c>
      <c r="F9" s="243">
        <v>8032471</v>
      </c>
      <c r="G9" s="123" t="str">
        <f t="shared" ref="G9:G72" si="0">CONCATENATE(C9,D9,E9)</f>
        <v>0100</v>
      </c>
      <c r="H9" s="123"/>
      <c r="J9" s="431" t="str">
        <f>CONCATENATE(C9,D9,E9)</f>
        <v>0100</v>
      </c>
    </row>
    <row r="10" spans="1:18" ht="38.25">
      <c r="A10" s="241" t="s">
        <v>67</v>
      </c>
      <c r="B10" s="242" t="s">
        <v>177</v>
      </c>
      <c r="C10" s="242" t="s">
        <v>325</v>
      </c>
      <c r="D10" s="242" t="s">
        <v>1166</v>
      </c>
      <c r="E10" s="242" t="s">
        <v>1166</v>
      </c>
      <c r="F10" s="243">
        <v>8032471</v>
      </c>
      <c r="G10" s="123" t="str">
        <f t="shared" si="0"/>
        <v>0103</v>
      </c>
      <c r="J10" s="431" t="str">
        <f t="shared" ref="J10:J73" si="1">CONCATENATE(C10,D10,E10)</f>
        <v>0103</v>
      </c>
    </row>
    <row r="11" spans="1:18" ht="25.5">
      <c r="A11" s="241" t="s">
        <v>596</v>
      </c>
      <c r="B11" s="242" t="s">
        <v>177</v>
      </c>
      <c r="C11" s="242" t="s">
        <v>325</v>
      </c>
      <c r="D11" s="242" t="s">
        <v>1002</v>
      </c>
      <c r="E11" s="242" t="s">
        <v>1166</v>
      </c>
      <c r="F11" s="243">
        <v>8032471</v>
      </c>
      <c r="G11" s="123" t="str">
        <f t="shared" si="0"/>
        <v>01038000000000</v>
      </c>
      <c r="J11" s="431" t="str">
        <f t="shared" si="1"/>
        <v>01038000000000</v>
      </c>
    </row>
    <row r="12" spans="1:18" ht="38.25">
      <c r="A12" s="241" t="s">
        <v>597</v>
      </c>
      <c r="B12" s="242" t="s">
        <v>177</v>
      </c>
      <c r="C12" s="242" t="s">
        <v>325</v>
      </c>
      <c r="D12" s="242" t="s">
        <v>1004</v>
      </c>
      <c r="E12" s="242" t="s">
        <v>1166</v>
      </c>
      <c r="F12" s="243">
        <v>3607251</v>
      </c>
      <c r="G12" s="123" t="str">
        <f t="shared" si="0"/>
        <v>01038020000000</v>
      </c>
      <c r="J12" s="431" t="str">
        <f t="shared" si="1"/>
        <v>01038020000000</v>
      </c>
    </row>
    <row r="13" spans="1:18" ht="38.25">
      <c r="A13" s="241" t="s">
        <v>326</v>
      </c>
      <c r="B13" s="242" t="s">
        <v>177</v>
      </c>
      <c r="C13" s="242" t="s">
        <v>325</v>
      </c>
      <c r="D13" s="242" t="s">
        <v>635</v>
      </c>
      <c r="E13" s="242" t="s">
        <v>1166</v>
      </c>
      <c r="F13" s="243">
        <v>3607251</v>
      </c>
      <c r="G13" s="123" t="str">
        <f t="shared" si="0"/>
        <v>01038020060000</v>
      </c>
      <c r="J13" s="431" t="str">
        <f t="shared" si="1"/>
        <v>01038020060000</v>
      </c>
    </row>
    <row r="14" spans="1:18" ht="51">
      <c r="A14" s="241" t="s">
        <v>1305</v>
      </c>
      <c r="B14" s="242" t="s">
        <v>177</v>
      </c>
      <c r="C14" s="242" t="s">
        <v>325</v>
      </c>
      <c r="D14" s="242" t="s">
        <v>635</v>
      </c>
      <c r="E14" s="242" t="s">
        <v>271</v>
      </c>
      <c r="F14" s="243">
        <v>3221001</v>
      </c>
      <c r="G14" s="123" t="str">
        <f t="shared" si="0"/>
        <v>01038020060000100</v>
      </c>
      <c r="J14" s="431" t="str">
        <f t="shared" si="1"/>
        <v>01038020060000100</v>
      </c>
    </row>
    <row r="15" spans="1:18" ht="25.5">
      <c r="A15" s="241" t="s">
        <v>1195</v>
      </c>
      <c r="B15" s="242" t="s">
        <v>177</v>
      </c>
      <c r="C15" s="242" t="s">
        <v>325</v>
      </c>
      <c r="D15" s="242" t="s">
        <v>635</v>
      </c>
      <c r="E15" s="242" t="s">
        <v>28</v>
      </c>
      <c r="F15" s="243">
        <v>3221001</v>
      </c>
      <c r="G15" s="123" t="str">
        <f t="shared" si="0"/>
        <v>01038020060000120</v>
      </c>
      <c r="J15" s="431" t="str">
        <f t="shared" si="1"/>
        <v>01038020060000120</v>
      </c>
    </row>
    <row r="16" spans="1:18" ht="25.5">
      <c r="A16" s="241" t="s">
        <v>949</v>
      </c>
      <c r="B16" s="242" t="s">
        <v>177</v>
      </c>
      <c r="C16" s="242" t="s">
        <v>325</v>
      </c>
      <c r="D16" s="242" t="s">
        <v>635</v>
      </c>
      <c r="E16" s="242" t="s">
        <v>322</v>
      </c>
      <c r="F16" s="243">
        <v>2450461</v>
      </c>
      <c r="G16" s="123" t="str">
        <f t="shared" si="0"/>
        <v>01038020060000121</v>
      </c>
      <c r="J16" s="431" t="str">
        <f t="shared" si="1"/>
        <v>01038020060000121</v>
      </c>
    </row>
    <row r="17" spans="1:10" ht="38.25">
      <c r="A17" s="241" t="s">
        <v>323</v>
      </c>
      <c r="B17" s="242" t="s">
        <v>177</v>
      </c>
      <c r="C17" s="242" t="s">
        <v>325</v>
      </c>
      <c r="D17" s="242" t="s">
        <v>635</v>
      </c>
      <c r="E17" s="242" t="s">
        <v>324</v>
      </c>
      <c r="F17" s="243">
        <v>30500</v>
      </c>
      <c r="G17" s="123" t="str">
        <f t="shared" si="0"/>
        <v>01038020060000122</v>
      </c>
      <c r="J17" s="431" t="str">
        <f t="shared" si="1"/>
        <v>01038020060000122</v>
      </c>
    </row>
    <row r="18" spans="1:10" ht="38.25">
      <c r="A18" s="241" t="s">
        <v>1050</v>
      </c>
      <c r="B18" s="242" t="s">
        <v>177</v>
      </c>
      <c r="C18" s="242" t="s">
        <v>325</v>
      </c>
      <c r="D18" s="242" t="s">
        <v>635</v>
      </c>
      <c r="E18" s="242" t="s">
        <v>1051</v>
      </c>
      <c r="F18" s="243">
        <v>740040</v>
      </c>
      <c r="G18" s="123" t="str">
        <f t="shared" si="0"/>
        <v>01038020060000129</v>
      </c>
      <c r="J18" s="431" t="str">
        <f t="shared" si="1"/>
        <v>01038020060000129</v>
      </c>
    </row>
    <row r="19" spans="1:10" ht="25.5">
      <c r="A19" s="241" t="s">
        <v>1306</v>
      </c>
      <c r="B19" s="242" t="s">
        <v>177</v>
      </c>
      <c r="C19" s="242" t="s">
        <v>325</v>
      </c>
      <c r="D19" s="242" t="s">
        <v>635</v>
      </c>
      <c r="E19" s="242" t="s">
        <v>1307</v>
      </c>
      <c r="F19" s="243">
        <v>386250</v>
      </c>
      <c r="G19" s="123" t="str">
        <f t="shared" si="0"/>
        <v>01038020060000200</v>
      </c>
      <c r="J19" s="431" t="str">
        <f t="shared" si="1"/>
        <v>01038020060000200</v>
      </c>
    </row>
    <row r="20" spans="1:10" ht="25.5">
      <c r="A20" s="241" t="s">
        <v>1188</v>
      </c>
      <c r="B20" s="242" t="s">
        <v>177</v>
      </c>
      <c r="C20" s="242" t="s">
        <v>325</v>
      </c>
      <c r="D20" s="242" t="s">
        <v>635</v>
      </c>
      <c r="E20" s="242" t="s">
        <v>1189</v>
      </c>
      <c r="F20" s="243">
        <v>386250</v>
      </c>
      <c r="G20" s="123" t="str">
        <f t="shared" si="0"/>
        <v>01038020060000240</v>
      </c>
      <c r="J20" s="431" t="str">
        <f t="shared" si="1"/>
        <v>01038020060000240</v>
      </c>
    </row>
    <row r="21" spans="1:10">
      <c r="A21" s="241" t="s">
        <v>1214</v>
      </c>
      <c r="B21" s="242" t="s">
        <v>177</v>
      </c>
      <c r="C21" s="242" t="s">
        <v>325</v>
      </c>
      <c r="D21" s="242" t="s">
        <v>635</v>
      </c>
      <c r="E21" s="242" t="s">
        <v>327</v>
      </c>
      <c r="F21" s="243">
        <v>386250</v>
      </c>
      <c r="G21" s="123" t="str">
        <f t="shared" si="0"/>
        <v>01038020060000244</v>
      </c>
      <c r="J21" s="431" t="str">
        <f t="shared" si="1"/>
        <v>01038020060000244</v>
      </c>
    </row>
    <row r="22" spans="1:10" ht="51">
      <c r="A22" s="241" t="s">
        <v>328</v>
      </c>
      <c r="B22" s="242" t="s">
        <v>177</v>
      </c>
      <c r="C22" s="242" t="s">
        <v>325</v>
      </c>
      <c r="D22" s="242" t="s">
        <v>1005</v>
      </c>
      <c r="E22" s="242" t="s">
        <v>1166</v>
      </c>
      <c r="F22" s="243">
        <v>4425220</v>
      </c>
      <c r="G22" s="123" t="str">
        <f t="shared" si="0"/>
        <v>01038030000000</v>
      </c>
      <c r="J22" s="431" t="str">
        <f t="shared" si="1"/>
        <v>01038030000000</v>
      </c>
    </row>
    <row r="23" spans="1:10" ht="51">
      <c r="A23" s="241" t="s">
        <v>328</v>
      </c>
      <c r="B23" s="242" t="s">
        <v>177</v>
      </c>
      <c r="C23" s="242" t="s">
        <v>325</v>
      </c>
      <c r="D23" s="242" t="s">
        <v>637</v>
      </c>
      <c r="E23" s="242" t="s">
        <v>1166</v>
      </c>
      <c r="F23" s="243">
        <v>4377220</v>
      </c>
      <c r="G23" s="123" t="str">
        <f t="shared" si="0"/>
        <v>01038030060000</v>
      </c>
      <c r="J23" s="431" t="str">
        <f t="shared" si="1"/>
        <v>01038030060000</v>
      </c>
    </row>
    <row r="24" spans="1:10" ht="51">
      <c r="A24" s="241" t="s">
        <v>1305</v>
      </c>
      <c r="B24" s="242" t="s">
        <v>177</v>
      </c>
      <c r="C24" s="242" t="s">
        <v>325</v>
      </c>
      <c r="D24" s="242" t="s">
        <v>637</v>
      </c>
      <c r="E24" s="242" t="s">
        <v>271</v>
      </c>
      <c r="F24" s="243">
        <v>4377220</v>
      </c>
      <c r="G24" s="123" t="str">
        <f t="shared" si="0"/>
        <v>01038030060000100</v>
      </c>
      <c r="J24" s="431" t="str">
        <f t="shared" si="1"/>
        <v>01038030060000100</v>
      </c>
    </row>
    <row r="25" spans="1:10" ht="25.5">
      <c r="A25" s="241" t="s">
        <v>1195</v>
      </c>
      <c r="B25" s="242" t="s">
        <v>177</v>
      </c>
      <c r="C25" s="242" t="s">
        <v>325</v>
      </c>
      <c r="D25" s="242" t="s">
        <v>637</v>
      </c>
      <c r="E25" s="242" t="s">
        <v>28</v>
      </c>
      <c r="F25" s="243">
        <v>4377220</v>
      </c>
      <c r="G25" s="123" t="str">
        <f t="shared" si="0"/>
        <v>01038030060000120</v>
      </c>
      <c r="J25" s="431" t="str">
        <f t="shared" si="1"/>
        <v>01038030060000120</v>
      </c>
    </row>
    <row r="26" spans="1:10" ht="25.5">
      <c r="A26" s="241" t="s">
        <v>949</v>
      </c>
      <c r="B26" s="242" t="s">
        <v>177</v>
      </c>
      <c r="C26" s="242" t="s">
        <v>325</v>
      </c>
      <c r="D26" s="242" t="s">
        <v>637</v>
      </c>
      <c r="E26" s="242" t="s">
        <v>322</v>
      </c>
      <c r="F26" s="243">
        <v>3111152</v>
      </c>
      <c r="G26" s="123" t="str">
        <f t="shared" si="0"/>
        <v>01038030060000121</v>
      </c>
      <c r="J26" s="431" t="str">
        <f t="shared" si="1"/>
        <v>01038030060000121</v>
      </c>
    </row>
    <row r="27" spans="1:10" ht="38.25">
      <c r="A27" s="241" t="s">
        <v>323</v>
      </c>
      <c r="B27" s="242" t="s">
        <v>177</v>
      </c>
      <c r="C27" s="242" t="s">
        <v>325</v>
      </c>
      <c r="D27" s="242" t="s">
        <v>637</v>
      </c>
      <c r="E27" s="242" t="s">
        <v>324</v>
      </c>
      <c r="F27" s="243">
        <v>50500</v>
      </c>
      <c r="G27" s="123" t="str">
        <f t="shared" si="0"/>
        <v>01038030060000122</v>
      </c>
      <c r="J27" s="431" t="str">
        <f t="shared" si="1"/>
        <v>01038030060000122</v>
      </c>
    </row>
    <row r="28" spans="1:10" ht="25.5">
      <c r="A28" s="241" t="s">
        <v>1857</v>
      </c>
      <c r="B28" s="242" t="s">
        <v>177</v>
      </c>
      <c r="C28" s="242" t="s">
        <v>325</v>
      </c>
      <c r="D28" s="242" t="s">
        <v>637</v>
      </c>
      <c r="E28" s="242" t="s">
        <v>493</v>
      </c>
      <c r="F28" s="243">
        <v>276000</v>
      </c>
      <c r="G28" s="123" t="str">
        <f t="shared" si="0"/>
        <v>01038030060000123</v>
      </c>
      <c r="J28" s="431" t="str">
        <f t="shared" si="1"/>
        <v>01038030060000123</v>
      </c>
    </row>
    <row r="29" spans="1:10" ht="38.25">
      <c r="A29" s="241" t="s">
        <v>1050</v>
      </c>
      <c r="B29" s="242" t="s">
        <v>177</v>
      </c>
      <c r="C29" s="242" t="s">
        <v>325</v>
      </c>
      <c r="D29" s="242" t="s">
        <v>637</v>
      </c>
      <c r="E29" s="242" t="s">
        <v>1051</v>
      </c>
      <c r="F29" s="243">
        <v>939568</v>
      </c>
      <c r="G29" s="123" t="str">
        <f t="shared" si="0"/>
        <v>01038030060000129</v>
      </c>
      <c r="J29" s="431" t="str">
        <f t="shared" si="1"/>
        <v>01038030060000129</v>
      </c>
    </row>
    <row r="30" spans="1:10" ht="51">
      <c r="A30" s="241" t="s">
        <v>1128</v>
      </c>
      <c r="B30" s="242" t="s">
        <v>177</v>
      </c>
      <c r="C30" s="242" t="s">
        <v>325</v>
      </c>
      <c r="D30" s="242" t="s">
        <v>638</v>
      </c>
      <c r="E30" s="242" t="s">
        <v>1166</v>
      </c>
      <c r="F30" s="243">
        <v>48000</v>
      </c>
      <c r="G30" s="123" t="str">
        <f t="shared" si="0"/>
        <v>01038030067000</v>
      </c>
      <c r="J30" s="431" t="str">
        <f t="shared" si="1"/>
        <v>01038030067000</v>
      </c>
    </row>
    <row r="31" spans="1:10" ht="51">
      <c r="A31" s="241" t="s">
        <v>1305</v>
      </c>
      <c r="B31" s="242" t="s">
        <v>177</v>
      </c>
      <c r="C31" s="242" t="s">
        <v>325</v>
      </c>
      <c r="D31" s="242" t="s">
        <v>638</v>
      </c>
      <c r="E31" s="242" t="s">
        <v>271</v>
      </c>
      <c r="F31" s="243">
        <v>48000</v>
      </c>
      <c r="G31" s="123" t="str">
        <f t="shared" si="0"/>
        <v>01038030067000100</v>
      </c>
      <c r="J31" s="431" t="str">
        <f t="shared" si="1"/>
        <v>01038030067000100</v>
      </c>
    </row>
    <row r="32" spans="1:10" ht="25.5">
      <c r="A32" s="241" t="s">
        <v>1195</v>
      </c>
      <c r="B32" s="242" t="s">
        <v>177</v>
      </c>
      <c r="C32" s="242" t="s">
        <v>325</v>
      </c>
      <c r="D32" s="242" t="s">
        <v>638</v>
      </c>
      <c r="E32" s="242" t="s">
        <v>28</v>
      </c>
      <c r="F32" s="243">
        <v>48000</v>
      </c>
      <c r="G32" s="123" t="str">
        <f t="shared" si="0"/>
        <v>01038030067000120</v>
      </c>
      <c r="J32" s="431" t="str">
        <f t="shared" si="1"/>
        <v>01038030067000120</v>
      </c>
    </row>
    <row r="33" spans="1:10" ht="38.25">
      <c r="A33" s="241" t="s">
        <v>323</v>
      </c>
      <c r="B33" s="242" t="s">
        <v>177</v>
      </c>
      <c r="C33" s="242" t="s">
        <v>325</v>
      </c>
      <c r="D33" s="242" t="s">
        <v>638</v>
      </c>
      <c r="E33" s="242" t="s">
        <v>324</v>
      </c>
      <c r="F33" s="243">
        <v>48000</v>
      </c>
      <c r="G33" s="123" t="str">
        <f t="shared" si="0"/>
        <v>01038030067000122</v>
      </c>
      <c r="J33" s="431" t="str">
        <f t="shared" si="1"/>
        <v>01038030067000122</v>
      </c>
    </row>
    <row r="34" spans="1:10">
      <c r="A34" s="241" t="s">
        <v>179</v>
      </c>
      <c r="B34" s="242" t="s">
        <v>178</v>
      </c>
      <c r="C34" s="242" t="s">
        <v>1166</v>
      </c>
      <c r="D34" s="242" t="s">
        <v>1166</v>
      </c>
      <c r="E34" s="242" t="s">
        <v>1166</v>
      </c>
      <c r="F34" s="243">
        <v>2841841</v>
      </c>
      <c r="G34" s="123" t="str">
        <f t="shared" si="0"/>
        <v/>
      </c>
      <c r="J34" s="431" t="str">
        <f t="shared" si="1"/>
        <v/>
      </c>
    </row>
    <row r="35" spans="1:10">
      <c r="A35" s="241" t="s">
        <v>232</v>
      </c>
      <c r="B35" s="242" t="s">
        <v>178</v>
      </c>
      <c r="C35" s="242" t="s">
        <v>1127</v>
      </c>
      <c r="D35" s="242" t="s">
        <v>1166</v>
      </c>
      <c r="E35" s="242" t="s">
        <v>1166</v>
      </c>
      <c r="F35" s="243">
        <v>2841841</v>
      </c>
      <c r="G35" s="123" t="str">
        <f t="shared" si="0"/>
        <v>0100</v>
      </c>
      <c r="J35" s="431" t="str">
        <f t="shared" si="1"/>
        <v>0100</v>
      </c>
    </row>
    <row r="36" spans="1:10" ht="38.25">
      <c r="A36" s="241" t="s">
        <v>215</v>
      </c>
      <c r="B36" s="242" t="s">
        <v>178</v>
      </c>
      <c r="C36" s="242" t="s">
        <v>329</v>
      </c>
      <c r="D36" s="242" t="s">
        <v>1166</v>
      </c>
      <c r="E36" s="242" t="s">
        <v>1166</v>
      </c>
      <c r="F36" s="243">
        <v>2841841</v>
      </c>
      <c r="G36" s="123" t="str">
        <f t="shared" si="0"/>
        <v>0106</v>
      </c>
      <c r="J36" s="431" t="str">
        <f t="shared" si="1"/>
        <v>0106</v>
      </c>
    </row>
    <row r="37" spans="1:10" ht="25.5">
      <c r="A37" s="241" t="s">
        <v>596</v>
      </c>
      <c r="B37" s="242" t="s">
        <v>178</v>
      </c>
      <c r="C37" s="242" t="s">
        <v>329</v>
      </c>
      <c r="D37" s="242" t="s">
        <v>1002</v>
      </c>
      <c r="E37" s="242" t="s">
        <v>1166</v>
      </c>
      <c r="F37" s="243">
        <v>2841841</v>
      </c>
      <c r="G37" s="123" t="str">
        <f t="shared" si="0"/>
        <v>01068000000000</v>
      </c>
      <c r="J37" s="431" t="str">
        <f t="shared" si="1"/>
        <v>01068000000000</v>
      </c>
    </row>
    <row r="38" spans="1:10" ht="38.25">
      <c r="A38" s="241" t="s">
        <v>597</v>
      </c>
      <c r="B38" s="242" t="s">
        <v>178</v>
      </c>
      <c r="C38" s="242" t="s">
        <v>329</v>
      </c>
      <c r="D38" s="242" t="s">
        <v>1004</v>
      </c>
      <c r="E38" s="242" t="s">
        <v>1166</v>
      </c>
      <c r="F38" s="243">
        <v>1220861</v>
      </c>
      <c r="G38" s="123" t="str">
        <f t="shared" si="0"/>
        <v>01068020000000</v>
      </c>
      <c r="J38" s="431" t="str">
        <f t="shared" si="1"/>
        <v>01068020000000</v>
      </c>
    </row>
    <row r="39" spans="1:10" ht="38.25">
      <c r="A39" s="241" t="s">
        <v>326</v>
      </c>
      <c r="B39" s="242" t="s">
        <v>178</v>
      </c>
      <c r="C39" s="242" t="s">
        <v>329</v>
      </c>
      <c r="D39" s="242" t="s">
        <v>635</v>
      </c>
      <c r="E39" s="242" t="s">
        <v>1166</v>
      </c>
      <c r="F39" s="243">
        <v>1180861</v>
      </c>
      <c r="G39" s="123" t="str">
        <f t="shared" si="0"/>
        <v>01068020060000</v>
      </c>
      <c r="J39" s="431" t="str">
        <f t="shared" si="1"/>
        <v>01068020060000</v>
      </c>
    </row>
    <row r="40" spans="1:10" ht="51">
      <c r="A40" s="241" t="s">
        <v>1305</v>
      </c>
      <c r="B40" s="242" t="s">
        <v>178</v>
      </c>
      <c r="C40" s="242" t="s">
        <v>329</v>
      </c>
      <c r="D40" s="242" t="s">
        <v>635</v>
      </c>
      <c r="E40" s="242" t="s">
        <v>271</v>
      </c>
      <c r="F40" s="243">
        <v>1079701</v>
      </c>
      <c r="G40" s="123" t="str">
        <f t="shared" si="0"/>
        <v>01068020060000100</v>
      </c>
      <c r="J40" s="431" t="str">
        <f t="shared" si="1"/>
        <v>01068020060000100</v>
      </c>
    </row>
    <row r="41" spans="1:10" ht="25.5">
      <c r="A41" s="241" t="s">
        <v>1195</v>
      </c>
      <c r="B41" s="242" t="s">
        <v>178</v>
      </c>
      <c r="C41" s="242" t="s">
        <v>329</v>
      </c>
      <c r="D41" s="242" t="s">
        <v>635</v>
      </c>
      <c r="E41" s="242" t="s">
        <v>28</v>
      </c>
      <c r="F41" s="243">
        <v>1079701</v>
      </c>
      <c r="G41" s="123" t="str">
        <f t="shared" si="0"/>
        <v>01068020060000120</v>
      </c>
      <c r="J41" s="431" t="str">
        <f t="shared" si="1"/>
        <v>01068020060000120</v>
      </c>
    </row>
    <row r="42" spans="1:10" ht="25.5">
      <c r="A42" s="241" t="s">
        <v>949</v>
      </c>
      <c r="B42" s="242" t="s">
        <v>178</v>
      </c>
      <c r="C42" s="242" t="s">
        <v>329</v>
      </c>
      <c r="D42" s="242" t="s">
        <v>635</v>
      </c>
      <c r="E42" s="242" t="s">
        <v>322</v>
      </c>
      <c r="F42" s="243">
        <v>816821</v>
      </c>
      <c r="G42" s="123" t="str">
        <f t="shared" si="0"/>
        <v>01068020060000121</v>
      </c>
      <c r="J42" s="431" t="str">
        <f t="shared" si="1"/>
        <v>01068020060000121</v>
      </c>
    </row>
    <row r="43" spans="1:10" ht="38.25">
      <c r="A43" s="241" t="s">
        <v>323</v>
      </c>
      <c r="B43" s="242" t="s">
        <v>178</v>
      </c>
      <c r="C43" s="242" t="s">
        <v>329</v>
      </c>
      <c r="D43" s="242" t="s">
        <v>635</v>
      </c>
      <c r="E43" s="242" t="s">
        <v>324</v>
      </c>
      <c r="F43" s="243">
        <v>16200</v>
      </c>
      <c r="G43" s="123" t="str">
        <f t="shared" si="0"/>
        <v>01068020060000122</v>
      </c>
      <c r="J43" s="431" t="str">
        <f t="shared" si="1"/>
        <v>01068020060000122</v>
      </c>
    </row>
    <row r="44" spans="1:10" ht="38.25">
      <c r="A44" s="241" t="s">
        <v>1050</v>
      </c>
      <c r="B44" s="242" t="s">
        <v>178</v>
      </c>
      <c r="C44" s="242" t="s">
        <v>329</v>
      </c>
      <c r="D44" s="242" t="s">
        <v>635</v>
      </c>
      <c r="E44" s="242" t="s">
        <v>1051</v>
      </c>
      <c r="F44" s="243">
        <v>246680</v>
      </c>
      <c r="G44" s="123" t="str">
        <f t="shared" si="0"/>
        <v>01068020060000129</v>
      </c>
      <c r="J44" s="431" t="str">
        <f t="shared" si="1"/>
        <v>01068020060000129</v>
      </c>
    </row>
    <row r="45" spans="1:10" ht="25.5">
      <c r="A45" s="241" t="s">
        <v>1306</v>
      </c>
      <c r="B45" s="242" t="s">
        <v>178</v>
      </c>
      <c r="C45" s="242" t="s">
        <v>329</v>
      </c>
      <c r="D45" s="242" t="s">
        <v>635</v>
      </c>
      <c r="E45" s="242" t="s">
        <v>1307</v>
      </c>
      <c r="F45" s="243">
        <v>101160</v>
      </c>
      <c r="G45" s="123" t="str">
        <f t="shared" si="0"/>
        <v>01068020060000200</v>
      </c>
      <c r="J45" s="431" t="str">
        <f t="shared" si="1"/>
        <v>01068020060000200</v>
      </c>
    </row>
    <row r="46" spans="1:10" ht="25.5">
      <c r="A46" s="241" t="s">
        <v>1188</v>
      </c>
      <c r="B46" s="242" t="s">
        <v>178</v>
      </c>
      <c r="C46" s="242" t="s">
        <v>329</v>
      </c>
      <c r="D46" s="242" t="s">
        <v>635</v>
      </c>
      <c r="E46" s="242" t="s">
        <v>1189</v>
      </c>
      <c r="F46" s="243">
        <v>101160</v>
      </c>
      <c r="G46" s="123" t="str">
        <f t="shared" si="0"/>
        <v>01068020060000240</v>
      </c>
      <c r="J46" s="431" t="str">
        <f t="shared" si="1"/>
        <v>01068020060000240</v>
      </c>
    </row>
    <row r="47" spans="1:10">
      <c r="A47" s="241" t="s">
        <v>1214</v>
      </c>
      <c r="B47" s="242" t="s">
        <v>178</v>
      </c>
      <c r="C47" s="242" t="s">
        <v>329</v>
      </c>
      <c r="D47" s="242" t="s">
        <v>635</v>
      </c>
      <c r="E47" s="242" t="s">
        <v>327</v>
      </c>
      <c r="F47" s="243">
        <v>101160</v>
      </c>
      <c r="G47" s="123" t="str">
        <f t="shared" si="0"/>
        <v>01068020060000244</v>
      </c>
      <c r="J47" s="431" t="str">
        <f t="shared" si="1"/>
        <v>01068020060000244</v>
      </c>
    </row>
    <row r="48" spans="1:10" ht="51">
      <c r="A48" s="241" t="s">
        <v>555</v>
      </c>
      <c r="B48" s="242" t="s">
        <v>178</v>
      </c>
      <c r="C48" s="242" t="s">
        <v>329</v>
      </c>
      <c r="D48" s="242" t="s">
        <v>636</v>
      </c>
      <c r="E48" s="242" t="s">
        <v>1166</v>
      </c>
      <c r="F48" s="243">
        <v>40000</v>
      </c>
      <c r="G48" s="123" t="str">
        <f t="shared" si="0"/>
        <v>01068020067000</v>
      </c>
      <c r="J48" s="431" t="str">
        <f t="shared" si="1"/>
        <v>01068020067000</v>
      </c>
    </row>
    <row r="49" spans="1:10" ht="51">
      <c r="A49" s="241" t="s">
        <v>1305</v>
      </c>
      <c r="B49" s="242" t="s">
        <v>178</v>
      </c>
      <c r="C49" s="242" t="s">
        <v>329</v>
      </c>
      <c r="D49" s="242" t="s">
        <v>636</v>
      </c>
      <c r="E49" s="242" t="s">
        <v>271</v>
      </c>
      <c r="F49" s="243">
        <v>40000</v>
      </c>
      <c r="G49" s="123" t="str">
        <f t="shared" si="0"/>
        <v>01068020067000100</v>
      </c>
      <c r="J49" s="431" t="str">
        <f t="shared" si="1"/>
        <v>01068020067000100</v>
      </c>
    </row>
    <row r="50" spans="1:10" ht="25.5">
      <c r="A50" s="241" t="s">
        <v>1195</v>
      </c>
      <c r="B50" s="242" t="s">
        <v>178</v>
      </c>
      <c r="C50" s="242" t="s">
        <v>329</v>
      </c>
      <c r="D50" s="242" t="s">
        <v>636</v>
      </c>
      <c r="E50" s="242" t="s">
        <v>28</v>
      </c>
      <c r="F50" s="243">
        <v>40000</v>
      </c>
      <c r="G50" s="123" t="str">
        <f t="shared" si="0"/>
        <v>01068020067000120</v>
      </c>
      <c r="J50" s="431" t="str">
        <f t="shared" si="1"/>
        <v>01068020067000120</v>
      </c>
    </row>
    <row r="51" spans="1:10" ht="38.25">
      <c r="A51" s="241" t="s">
        <v>323</v>
      </c>
      <c r="B51" s="242" t="s">
        <v>178</v>
      </c>
      <c r="C51" s="242" t="s">
        <v>329</v>
      </c>
      <c r="D51" s="242" t="s">
        <v>636</v>
      </c>
      <c r="E51" s="242" t="s">
        <v>324</v>
      </c>
      <c r="F51" s="243">
        <v>40000</v>
      </c>
      <c r="G51" s="123" t="str">
        <f t="shared" si="0"/>
        <v>01068020067000122</v>
      </c>
      <c r="J51" s="431" t="str">
        <f t="shared" si="1"/>
        <v>01068020067000122</v>
      </c>
    </row>
    <row r="52" spans="1:10" ht="51">
      <c r="A52" s="241" t="s">
        <v>330</v>
      </c>
      <c r="B52" s="242" t="s">
        <v>178</v>
      </c>
      <c r="C52" s="242" t="s">
        <v>329</v>
      </c>
      <c r="D52" s="242" t="s">
        <v>1006</v>
      </c>
      <c r="E52" s="242" t="s">
        <v>1166</v>
      </c>
      <c r="F52" s="243">
        <v>1620980</v>
      </c>
      <c r="G52" s="123" t="str">
        <f t="shared" si="0"/>
        <v>01068040000000</v>
      </c>
      <c r="J52" s="431" t="str">
        <f t="shared" si="1"/>
        <v>01068040000000</v>
      </c>
    </row>
    <row r="53" spans="1:10" ht="25.5" customHeight="1">
      <c r="A53" s="241" t="s">
        <v>330</v>
      </c>
      <c r="B53" s="242" t="s">
        <v>178</v>
      </c>
      <c r="C53" s="242" t="s">
        <v>329</v>
      </c>
      <c r="D53" s="242" t="s">
        <v>639</v>
      </c>
      <c r="E53" s="242" t="s">
        <v>1166</v>
      </c>
      <c r="F53" s="243">
        <v>1580980</v>
      </c>
      <c r="G53" s="123" t="str">
        <f t="shared" si="0"/>
        <v>01068040060000</v>
      </c>
      <c r="J53" s="431" t="str">
        <f t="shared" si="1"/>
        <v>01068040060000</v>
      </c>
    </row>
    <row r="54" spans="1:10" ht="51">
      <c r="A54" s="241" t="s">
        <v>1305</v>
      </c>
      <c r="B54" s="242" t="s">
        <v>178</v>
      </c>
      <c r="C54" s="242" t="s">
        <v>329</v>
      </c>
      <c r="D54" s="242" t="s">
        <v>639</v>
      </c>
      <c r="E54" s="242" t="s">
        <v>271</v>
      </c>
      <c r="F54" s="243">
        <v>1580980</v>
      </c>
      <c r="G54" s="123" t="str">
        <f t="shared" si="0"/>
        <v>01068040060000100</v>
      </c>
      <c r="J54" s="431" t="str">
        <f t="shared" si="1"/>
        <v>01068040060000100</v>
      </c>
    </row>
    <row r="55" spans="1:10" ht="25.5">
      <c r="A55" s="241" t="s">
        <v>1195</v>
      </c>
      <c r="B55" s="242" t="s">
        <v>178</v>
      </c>
      <c r="C55" s="242" t="s">
        <v>329</v>
      </c>
      <c r="D55" s="242" t="s">
        <v>639</v>
      </c>
      <c r="E55" s="242" t="s">
        <v>28</v>
      </c>
      <c r="F55" s="243">
        <v>1580980</v>
      </c>
      <c r="G55" s="123" t="str">
        <f t="shared" si="0"/>
        <v>01068040060000120</v>
      </c>
      <c r="J55" s="431" t="str">
        <f t="shared" si="1"/>
        <v>01068040060000120</v>
      </c>
    </row>
    <row r="56" spans="1:10" ht="25.5">
      <c r="A56" s="241" t="s">
        <v>949</v>
      </c>
      <c r="B56" s="242" t="s">
        <v>178</v>
      </c>
      <c r="C56" s="242" t="s">
        <v>329</v>
      </c>
      <c r="D56" s="242" t="s">
        <v>639</v>
      </c>
      <c r="E56" s="242" t="s">
        <v>322</v>
      </c>
      <c r="F56" s="243">
        <v>1201828</v>
      </c>
      <c r="G56" s="123" t="str">
        <f t="shared" si="0"/>
        <v>01068040060000121</v>
      </c>
      <c r="J56" s="431" t="str">
        <f t="shared" si="1"/>
        <v>01068040060000121</v>
      </c>
    </row>
    <row r="57" spans="1:10" ht="38.25">
      <c r="A57" s="241" t="s">
        <v>323</v>
      </c>
      <c r="B57" s="242" t="s">
        <v>178</v>
      </c>
      <c r="C57" s="242" t="s">
        <v>329</v>
      </c>
      <c r="D57" s="242" t="s">
        <v>639</v>
      </c>
      <c r="E57" s="242" t="s">
        <v>324</v>
      </c>
      <c r="F57" s="243">
        <v>16200</v>
      </c>
      <c r="G57" s="123" t="str">
        <f t="shared" si="0"/>
        <v>01068040060000122</v>
      </c>
      <c r="J57" s="431" t="str">
        <f t="shared" si="1"/>
        <v>01068040060000122</v>
      </c>
    </row>
    <row r="58" spans="1:10" ht="23.25" customHeight="1">
      <c r="A58" s="241" t="s">
        <v>1050</v>
      </c>
      <c r="B58" s="242" t="s">
        <v>178</v>
      </c>
      <c r="C58" s="242" t="s">
        <v>329</v>
      </c>
      <c r="D58" s="242" t="s">
        <v>639</v>
      </c>
      <c r="E58" s="242" t="s">
        <v>1051</v>
      </c>
      <c r="F58" s="243">
        <v>362952</v>
      </c>
      <c r="G58" s="123" t="str">
        <f t="shared" si="0"/>
        <v>01068040060000129</v>
      </c>
      <c r="J58" s="431" t="str">
        <f t="shared" si="1"/>
        <v>01068040060000129</v>
      </c>
    </row>
    <row r="59" spans="1:10" ht="63.75">
      <c r="A59" s="241" t="s">
        <v>556</v>
      </c>
      <c r="B59" s="242" t="s">
        <v>178</v>
      </c>
      <c r="C59" s="242" t="s">
        <v>329</v>
      </c>
      <c r="D59" s="242" t="s">
        <v>640</v>
      </c>
      <c r="E59" s="242" t="s">
        <v>1166</v>
      </c>
      <c r="F59" s="243">
        <v>40000</v>
      </c>
      <c r="G59" s="123" t="str">
        <f t="shared" si="0"/>
        <v>01068040067000</v>
      </c>
      <c r="J59" s="431" t="str">
        <f t="shared" si="1"/>
        <v>01068040067000</v>
      </c>
    </row>
    <row r="60" spans="1:10" ht="51">
      <c r="A60" s="241" t="s">
        <v>1305</v>
      </c>
      <c r="B60" s="242" t="s">
        <v>178</v>
      </c>
      <c r="C60" s="242" t="s">
        <v>329</v>
      </c>
      <c r="D60" s="242" t="s">
        <v>640</v>
      </c>
      <c r="E60" s="242" t="s">
        <v>271</v>
      </c>
      <c r="F60" s="243">
        <v>40000</v>
      </c>
      <c r="G60" s="123" t="str">
        <f t="shared" si="0"/>
        <v>01068040067000100</v>
      </c>
      <c r="J60" s="431" t="str">
        <f t="shared" si="1"/>
        <v>01068040067000100</v>
      </c>
    </row>
    <row r="61" spans="1:10" ht="25.5">
      <c r="A61" s="241" t="s">
        <v>1195</v>
      </c>
      <c r="B61" s="242" t="s">
        <v>178</v>
      </c>
      <c r="C61" s="242" t="s">
        <v>329</v>
      </c>
      <c r="D61" s="242" t="s">
        <v>640</v>
      </c>
      <c r="E61" s="242" t="s">
        <v>28</v>
      </c>
      <c r="F61" s="243">
        <v>40000</v>
      </c>
      <c r="G61" s="123" t="str">
        <f t="shared" si="0"/>
        <v>01068040067000120</v>
      </c>
      <c r="J61" s="431" t="str">
        <f t="shared" si="1"/>
        <v>01068040067000120</v>
      </c>
    </row>
    <row r="62" spans="1:10" ht="38.25">
      <c r="A62" s="241" t="s">
        <v>323</v>
      </c>
      <c r="B62" s="242" t="s">
        <v>178</v>
      </c>
      <c r="C62" s="242" t="s">
        <v>329</v>
      </c>
      <c r="D62" s="242" t="s">
        <v>640</v>
      </c>
      <c r="E62" s="242" t="s">
        <v>324</v>
      </c>
      <c r="F62" s="243">
        <v>40000</v>
      </c>
      <c r="G62" s="123" t="str">
        <f t="shared" si="0"/>
        <v>01068040067000122</v>
      </c>
      <c r="J62" s="431" t="str">
        <f t="shared" si="1"/>
        <v>01068040067000122</v>
      </c>
    </row>
    <row r="63" spans="1:10">
      <c r="A63" s="241" t="s">
        <v>180</v>
      </c>
      <c r="B63" s="242" t="s">
        <v>5</v>
      </c>
      <c r="C63" s="242" t="s">
        <v>1166</v>
      </c>
      <c r="D63" s="242" t="s">
        <v>1166</v>
      </c>
      <c r="E63" s="242" t="s">
        <v>1166</v>
      </c>
      <c r="F63" s="243">
        <v>877028266</v>
      </c>
      <c r="G63" s="123" t="str">
        <f t="shared" si="0"/>
        <v/>
      </c>
      <c r="J63" s="431" t="str">
        <f t="shared" si="1"/>
        <v/>
      </c>
    </row>
    <row r="64" spans="1:10">
      <c r="A64" s="241" t="s">
        <v>232</v>
      </c>
      <c r="B64" s="242" t="s">
        <v>5</v>
      </c>
      <c r="C64" s="242" t="s">
        <v>1127</v>
      </c>
      <c r="D64" s="242" t="s">
        <v>1166</v>
      </c>
      <c r="E64" s="242" t="s">
        <v>1166</v>
      </c>
      <c r="F64" s="243">
        <v>100010098</v>
      </c>
      <c r="G64" s="123" t="str">
        <f t="shared" si="0"/>
        <v>0100</v>
      </c>
      <c r="J64" s="431" t="str">
        <f t="shared" si="1"/>
        <v>0100</v>
      </c>
    </row>
    <row r="65" spans="1:10" ht="25.5">
      <c r="A65" s="241" t="s">
        <v>1299</v>
      </c>
      <c r="B65" s="242" t="s">
        <v>5</v>
      </c>
      <c r="C65" s="242" t="s">
        <v>320</v>
      </c>
      <c r="D65" s="242" t="s">
        <v>1166</v>
      </c>
      <c r="E65" s="242" t="s">
        <v>1166</v>
      </c>
      <c r="F65" s="243">
        <v>3055327</v>
      </c>
      <c r="G65" s="123" t="str">
        <f t="shared" si="0"/>
        <v>0102</v>
      </c>
      <c r="J65" s="431" t="str">
        <f t="shared" si="1"/>
        <v>0102</v>
      </c>
    </row>
    <row r="66" spans="1:10" ht="25.5">
      <c r="A66" s="241" t="s">
        <v>596</v>
      </c>
      <c r="B66" s="242" t="s">
        <v>5</v>
      </c>
      <c r="C66" s="242" t="s">
        <v>320</v>
      </c>
      <c r="D66" s="242" t="s">
        <v>1002</v>
      </c>
      <c r="E66" s="242" t="s">
        <v>1166</v>
      </c>
      <c r="F66" s="243">
        <v>3055327</v>
      </c>
      <c r="G66" s="123" t="str">
        <f t="shared" si="0"/>
        <v>01028000000000</v>
      </c>
      <c r="J66" s="431" t="str">
        <f t="shared" si="1"/>
        <v>01028000000000</v>
      </c>
    </row>
    <row r="67" spans="1:10" ht="38.25">
      <c r="A67" s="241" t="s">
        <v>321</v>
      </c>
      <c r="B67" s="242" t="s">
        <v>5</v>
      </c>
      <c r="C67" s="242" t="s">
        <v>320</v>
      </c>
      <c r="D67" s="242" t="s">
        <v>1003</v>
      </c>
      <c r="E67" s="242" t="s">
        <v>1166</v>
      </c>
      <c r="F67" s="243">
        <v>3055327</v>
      </c>
      <c r="G67" s="123" t="str">
        <f t="shared" si="0"/>
        <v>01028010000000</v>
      </c>
      <c r="J67" s="431" t="str">
        <f t="shared" si="1"/>
        <v>01028010000000</v>
      </c>
    </row>
    <row r="68" spans="1:10" ht="38.25">
      <c r="A68" s="241" t="s">
        <v>321</v>
      </c>
      <c r="B68" s="242" t="s">
        <v>5</v>
      </c>
      <c r="C68" s="242" t="s">
        <v>320</v>
      </c>
      <c r="D68" s="242" t="s">
        <v>641</v>
      </c>
      <c r="E68" s="242" t="s">
        <v>1166</v>
      </c>
      <c r="F68" s="243">
        <v>2980327</v>
      </c>
      <c r="G68" s="123" t="str">
        <f t="shared" si="0"/>
        <v>01028010060000</v>
      </c>
      <c r="J68" s="431" t="str">
        <f t="shared" si="1"/>
        <v>01028010060000</v>
      </c>
    </row>
    <row r="69" spans="1:10" ht="51">
      <c r="A69" s="241" t="s">
        <v>1305</v>
      </c>
      <c r="B69" s="242" t="s">
        <v>5</v>
      </c>
      <c r="C69" s="242" t="s">
        <v>320</v>
      </c>
      <c r="D69" s="242" t="s">
        <v>641</v>
      </c>
      <c r="E69" s="242" t="s">
        <v>271</v>
      </c>
      <c r="F69" s="243">
        <v>2980327</v>
      </c>
      <c r="G69" s="123" t="str">
        <f t="shared" si="0"/>
        <v>01028010060000100</v>
      </c>
      <c r="J69" s="431" t="str">
        <f t="shared" si="1"/>
        <v>01028010060000100</v>
      </c>
    </row>
    <row r="70" spans="1:10" ht="25.5">
      <c r="A70" s="241" t="s">
        <v>1195</v>
      </c>
      <c r="B70" s="242" t="s">
        <v>5</v>
      </c>
      <c r="C70" s="242" t="s">
        <v>320</v>
      </c>
      <c r="D70" s="242" t="s">
        <v>641</v>
      </c>
      <c r="E70" s="242" t="s">
        <v>28</v>
      </c>
      <c r="F70" s="243">
        <v>2980327</v>
      </c>
      <c r="G70" s="123" t="str">
        <f t="shared" si="0"/>
        <v>01028010060000120</v>
      </c>
      <c r="J70" s="431" t="str">
        <f t="shared" si="1"/>
        <v>01028010060000120</v>
      </c>
    </row>
    <row r="71" spans="1:10" ht="25.5">
      <c r="A71" s="241" t="s">
        <v>949</v>
      </c>
      <c r="B71" s="242" t="s">
        <v>5</v>
      </c>
      <c r="C71" s="242" t="s">
        <v>320</v>
      </c>
      <c r="D71" s="242" t="s">
        <v>641</v>
      </c>
      <c r="E71" s="242" t="s">
        <v>322</v>
      </c>
      <c r="F71" s="243">
        <v>2170593</v>
      </c>
      <c r="G71" s="123" t="str">
        <f t="shared" si="0"/>
        <v>01028010060000121</v>
      </c>
      <c r="J71" s="431" t="str">
        <f t="shared" si="1"/>
        <v>01028010060000121</v>
      </c>
    </row>
    <row r="72" spans="1:10" ht="38.25">
      <c r="A72" s="241" t="s">
        <v>323</v>
      </c>
      <c r="B72" s="242" t="s">
        <v>5</v>
      </c>
      <c r="C72" s="242" t="s">
        <v>320</v>
      </c>
      <c r="D72" s="242" t="s">
        <v>641</v>
      </c>
      <c r="E72" s="242" t="s">
        <v>324</v>
      </c>
      <c r="F72" s="243">
        <v>192000</v>
      </c>
      <c r="G72" s="123" t="str">
        <f t="shared" si="0"/>
        <v>01028010060000122</v>
      </c>
      <c r="J72" s="431" t="str">
        <f t="shared" si="1"/>
        <v>01028010060000122</v>
      </c>
    </row>
    <row r="73" spans="1:10" ht="38.25">
      <c r="A73" s="241" t="s">
        <v>1050</v>
      </c>
      <c r="B73" s="242" t="s">
        <v>5</v>
      </c>
      <c r="C73" s="242" t="s">
        <v>320</v>
      </c>
      <c r="D73" s="242" t="s">
        <v>641</v>
      </c>
      <c r="E73" s="242" t="s">
        <v>1051</v>
      </c>
      <c r="F73" s="243">
        <v>617734</v>
      </c>
      <c r="G73" s="123" t="str">
        <f t="shared" ref="G73:G130" si="2">CONCATENATE(C73,D73,E73)</f>
        <v>01028010060000129</v>
      </c>
      <c r="J73" s="431" t="str">
        <f t="shared" si="1"/>
        <v>01028010060000129</v>
      </c>
    </row>
    <row r="74" spans="1:10" ht="28.5" customHeight="1">
      <c r="A74" s="241" t="s">
        <v>1658</v>
      </c>
      <c r="B74" s="242" t="s">
        <v>5</v>
      </c>
      <c r="C74" s="242" t="s">
        <v>320</v>
      </c>
      <c r="D74" s="242" t="s">
        <v>1659</v>
      </c>
      <c r="E74" s="242" t="s">
        <v>1166</v>
      </c>
      <c r="F74" s="243">
        <v>75000</v>
      </c>
      <c r="G74" s="123" t="str">
        <f t="shared" si="2"/>
        <v>01028010067000</v>
      </c>
      <c r="J74" s="431" t="str">
        <f t="shared" ref="J74:J137" si="3">CONCATENATE(C74,D74,E74)</f>
        <v>01028010067000</v>
      </c>
    </row>
    <row r="75" spans="1:10" ht="51">
      <c r="A75" s="241" t="s">
        <v>1305</v>
      </c>
      <c r="B75" s="242" t="s">
        <v>5</v>
      </c>
      <c r="C75" s="242" t="s">
        <v>320</v>
      </c>
      <c r="D75" s="242" t="s">
        <v>1659</v>
      </c>
      <c r="E75" s="242" t="s">
        <v>271</v>
      </c>
      <c r="F75" s="243">
        <v>75000</v>
      </c>
      <c r="G75" s="123" t="str">
        <f t="shared" si="2"/>
        <v>01028010067000100</v>
      </c>
      <c r="J75" s="431" t="str">
        <f t="shared" si="3"/>
        <v>01028010067000100</v>
      </c>
    </row>
    <row r="76" spans="1:10" ht="29.25" customHeight="1">
      <c r="A76" s="241" t="s">
        <v>1195</v>
      </c>
      <c r="B76" s="242" t="s">
        <v>5</v>
      </c>
      <c r="C76" s="242" t="s">
        <v>320</v>
      </c>
      <c r="D76" s="242" t="s">
        <v>1659</v>
      </c>
      <c r="E76" s="242" t="s">
        <v>28</v>
      </c>
      <c r="F76" s="243">
        <v>75000</v>
      </c>
      <c r="G76" s="123" t="str">
        <f t="shared" si="2"/>
        <v>01028010067000120</v>
      </c>
      <c r="J76" s="431" t="str">
        <f t="shared" si="3"/>
        <v>01028010067000120</v>
      </c>
    </row>
    <row r="77" spans="1:10" ht="38.25">
      <c r="A77" s="241" t="s">
        <v>323</v>
      </c>
      <c r="B77" s="242" t="s">
        <v>5</v>
      </c>
      <c r="C77" s="242" t="s">
        <v>320</v>
      </c>
      <c r="D77" s="242" t="s">
        <v>1659</v>
      </c>
      <c r="E77" s="242" t="s">
        <v>324</v>
      </c>
      <c r="F77" s="243">
        <v>75000</v>
      </c>
      <c r="G77" s="123" t="str">
        <f t="shared" si="2"/>
        <v>01028010067000122</v>
      </c>
      <c r="J77" s="431" t="str">
        <f t="shared" si="3"/>
        <v>01028010067000122</v>
      </c>
    </row>
    <row r="78" spans="1:10" ht="38.25">
      <c r="A78" s="241" t="s">
        <v>234</v>
      </c>
      <c r="B78" s="242" t="s">
        <v>5</v>
      </c>
      <c r="C78" s="242" t="s">
        <v>331</v>
      </c>
      <c r="D78" s="242" t="s">
        <v>1166</v>
      </c>
      <c r="E78" s="242" t="s">
        <v>1166</v>
      </c>
      <c r="F78" s="243">
        <v>86204471</v>
      </c>
      <c r="G78" s="123" t="str">
        <f t="shared" si="2"/>
        <v>0104</v>
      </c>
      <c r="J78" s="431" t="str">
        <f t="shared" si="3"/>
        <v>0104</v>
      </c>
    </row>
    <row r="79" spans="1:10" ht="51">
      <c r="A79" s="241" t="s">
        <v>1692</v>
      </c>
      <c r="B79" s="242" t="s">
        <v>5</v>
      </c>
      <c r="C79" s="242" t="s">
        <v>331</v>
      </c>
      <c r="D79" s="242" t="s">
        <v>974</v>
      </c>
      <c r="E79" s="242" t="s">
        <v>1166</v>
      </c>
      <c r="F79" s="243">
        <v>73395</v>
      </c>
      <c r="G79" s="123" t="str">
        <f t="shared" si="2"/>
        <v>01040400000000</v>
      </c>
      <c r="J79" s="431" t="str">
        <f t="shared" si="3"/>
        <v>01040400000000</v>
      </c>
    </row>
    <row r="80" spans="1:10" ht="25.5">
      <c r="A80" s="241" t="s">
        <v>456</v>
      </c>
      <c r="B80" s="242" t="s">
        <v>5</v>
      </c>
      <c r="C80" s="242" t="s">
        <v>331</v>
      </c>
      <c r="D80" s="242" t="s">
        <v>976</v>
      </c>
      <c r="E80" s="242" t="s">
        <v>1166</v>
      </c>
      <c r="F80" s="243">
        <v>73395</v>
      </c>
      <c r="G80" s="123" t="str">
        <f t="shared" si="2"/>
        <v>01040420000000</v>
      </c>
      <c r="J80" s="431" t="str">
        <f t="shared" si="3"/>
        <v>01040420000000</v>
      </c>
    </row>
    <row r="81" spans="1:10" ht="76.5">
      <c r="A81" s="241" t="s">
        <v>332</v>
      </c>
      <c r="B81" s="242" t="s">
        <v>5</v>
      </c>
      <c r="C81" s="242" t="s">
        <v>331</v>
      </c>
      <c r="D81" s="242" t="s">
        <v>642</v>
      </c>
      <c r="E81" s="242" t="s">
        <v>1166</v>
      </c>
      <c r="F81" s="243">
        <v>73395</v>
      </c>
      <c r="G81" s="123" t="str">
        <f t="shared" si="2"/>
        <v>01040420080040</v>
      </c>
      <c r="J81" s="431" t="str">
        <f t="shared" si="3"/>
        <v>01040420080040</v>
      </c>
    </row>
    <row r="82" spans="1:10" ht="25.5">
      <c r="A82" s="241" t="s">
        <v>1306</v>
      </c>
      <c r="B82" s="242" t="s">
        <v>5</v>
      </c>
      <c r="C82" s="242" t="s">
        <v>331</v>
      </c>
      <c r="D82" s="242" t="s">
        <v>642</v>
      </c>
      <c r="E82" s="242" t="s">
        <v>1307</v>
      </c>
      <c r="F82" s="243">
        <v>73395</v>
      </c>
      <c r="G82" s="123" t="str">
        <f t="shared" si="2"/>
        <v>01040420080040200</v>
      </c>
      <c r="J82" s="431" t="str">
        <f t="shared" si="3"/>
        <v>01040420080040200</v>
      </c>
    </row>
    <row r="83" spans="1:10" ht="25.5">
      <c r="A83" s="241" t="s">
        <v>1188</v>
      </c>
      <c r="B83" s="242" t="s">
        <v>5</v>
      </c>
      <c r="C83" s="242" t="s">
        <v>331</v>
      </c>
      <c r="D83" s="242" t="s">
        <v>642</v>
      </c>
      <c r="E83" s="242" t="s">
        <v>1189</v>
      </c>
      <c r="F83" s="243">
        <v>73395</v>
      </c>
      <c r="G83" s="123" t="str">
        <f t="shared" si="2"/>
        <v>01040420080040240</v>
      </c>
      <c r="J83" s="431" t="str">
        <f t="shared" si="3"/>
        <v>01040420080040240</v>
      </c>
    </row>
    <row r="84" spans="1:10">
      <c r="A84" s="241" t="s">
        <v>1214</v>
      </c>
      <c r="B84" s="242" t="s">
        <v>5</v>
      </c>
      <c r="C84" s="242" t="s">
        <v>331</v>
      </c>
      <c r="D84" s="242" t="s">
        <v>642</v>
      </c>
      <c r="E84" s="242" t="s">
        <v>327</v>
      </c>
      <c r="F84" s="243">
        <v>73395</v>
      </c>
      <c r="G84" s="123" t="str">
        <f t="shared" si="2"/>
        <v>01040420080040244</v>
      </c>
      <c r="J84" s="431" t="str">
        <f t="shared" si="3"/>
        <v>01040420080040244</v>
      </c>
    </row>
    <row r="85" spans="1:10" ht="25.5">
      <c r="A85" s="241" t="s">
        <v>596</v>
      </c>
      <c r="B85" s="242" t="s">
        <v>5</v>
      </c>
      <c r="C85" s="242" t="s">
        <v>331</v>
      </c>
      <c r="D85" s="242" t="s">
        <v>1002</v>
      </c>
      <c r="E85" s="242" t="s">
        <v>1166</v>
      </c>
      <c r="F85" s="243">
        <v>86131076</v>
      </c>
      <c r="G85" s="123" t="str">
        <f t="shared" si="2"/>
        <v>01048000000000</v>
      </c>
      <c r="J85" s="431" t="str">
        <f t="shared" si="3"/>
        <v>01048000000000</v>
      </c>
    </row>
    <row r="86" spans="1:10" ht="38.25">
      <c r="A86" s="241" t="s">
        <v>597</v>
      </c>
      <c r="B86" s="242" t="s">
        <v>5</v>
      </c>
      <c r="C86" s="242" t="s">
        <v>331</v>
      </c>
      <c r="D86" s="242" t="s">
        <v>1004</v>
      </c>
      <c r="E86" s="242" t="s">
        <v>1166</v>
      </c>
      <c r="F86" s="243">
        <v>86131076</v>
      </c>
      <c r="G86" s="123" t="str">
        <f t="shared" si="2"/>
        <v>01048020000000</v>
      </c>
      <c r="J86" s="431" t="str">
        <f t="shared" si="3"/>
        <v>01048020000000</v>
      </c>
    </row>
    <row r="87" spans="1:10" ht="38.25">
      <c r="A87" s="241" t="s">
        <v>326</v>
      </c>
      <c r="B87" s="242" t="s">
        <v>5</v>
      </c>
      <c r="C87" s="242" t="s">
        <v>331</v>
      </c>
      <c r="D87" s="242" t="s">
        <v>635</v>
      </c>
      <c r="E87" s="242" t="s">
        <v>1166</v>
      </c>
      <c r="F87" s="243">
        <v>61435640</v>
      </c>
      <c r="G87" s="123" t="str">
        <f t="shared" si="2"/>
        <v>01048020060000</v>
      </c>
      <c r="J87" s="431" t="str">
        <f t="shared" si="3"/>
        <v>01048020060000</v>
      </c>
    </row>
    <row r="88" spans="1:10" ht="51">
      <c r="A88" s="241" t="s">
        <v>1305</v>
      </c>
      <c r="B88" s="242" t="s">
        <v>5</v>
      </c>
      <c r="C88" s="242" t="s">
        <v>331</v>
      </c>
      <c r="D88" s="242" t="s">
        <v>635</v>
      </c>
      <c r="E88" s="242" t="s">
        <v>271</v>
      </c>
      <c r="F88" s="243">
        <v>50632113</v>
      </c>
      <c r="G88" s="123" t="str">
        <f t="shared" si="2"/>
        <v>01048020060000100</v>
      </c>
      <c r="J88" s="431" t="str">
        <f t="shared" si="3"/>
        <v>01048020060000100</v>
      </c>
    </row>
    <row r="89" spans="1:10" ht="25.5">
      <c r="A89" s="241" t="s">
        <v>1195</v>
      </c>
      <c r="B89" s="242" t="s">
        <v>5</v>
      </c>
      <c r="C89" s="242" t="s">
        <v>331</v>
      </c>
      <c r="D89" s="242" t="s">
        <v>635</v>
      </c>
      <c r="E89" s="242" t="s">
        <v>28</v>
      </c>
      <c r="F89" s="243">
        <v>50632113</v>
      </c>
      <c r="G89" s="123" t="str">
        <f t="shared" si="2"/>
        <v>01048020060000120</v>
      </c>
      <c r="J89" s="431" t="str">
        <f t="shared" si="3"/>
        <v>01048020060000120</v>
      </c>
    </row>
    <row r="90" spans="1:10" ht="25.5">
      <c r="A90" s="241" t="s">
        <v>949</v>
      </c>
      <c r="B90" s="242" t="s">
        <v>5</v>
      </c>
      <c r="C90" s="242" t="s">
        <v>331</v>
      </c>
      <c r="D90" s="242" t="s">
        <v>635</v>
      </c>
      <c r="E90" s="242" t="s">
        <v>322</v>
      </c>
      <c r="F90" s="243">
        <v>38390563</v>
      </c>
      <c r="G90" s="123" t="str">
        <f t="shared" si="2"/>
        <v>01048020060000121</v>
      </c>
      <c r="J90" s="431" t="str">
        <f t="shared" si="3"/>
        <v>01048020060000121</v>
      </c>
    </row>
    <row r="91" spans="1:10" ht="38.25">
      <c r="A91" s="241" t="s">
        <v>323</v>
      </c>
      <c r="B91" s="242" t="s">
        <v>5</v>
      </c>
      <c r="C91" s="242" t="s">
        <v>331</v>
      </c>
      <c r="D91" s="242" t="s">
        <v>635</v>
      </c>
      <c r="E91" s="242" t="s">
        <v>324</v>
      </c>
      <c r="F91" s="243">
        <v>647600</v>
      </c>
      <c r="G91" s="123" t="str">
        <f t="shared" si="2"/>
        <v>01048020060000122</v>
      </c>
      <c r="J91" s="431" t="str">
        <f t="shared" si="3"/>
        <v>01048020060000122</v>
      </c>
    </row>
    <row r="92" spans="1:10" ht="38.25">
      <c r="A92" s="241" t="s">
        <v>1050</v>
      </c>
      <c r="B92" s="242" t="s">
        <v>5</v>
      </c>
      <c r="C92" s="242" t="s">
        <v>331</v>
      </c>
      <c r="D92" s="242" t="s">
        <v>635</v>
      </c>
      <c r="E92" s="242" t="s">
        <v>1051</v>
      </c>
      <c r="F92" s="243">
        <v>11593950</v>
      </c>
      <c r="G92" s="123" t="str">
        <f t="shared" si="2"/>
        <v>01048020060000129</v>
      </c>
      <c r="J92" s="431" t="str">
        <f t="shared" si="3"/>
        <v>01048020060000129</v>
      </c>
    </row>
    <row r="93" spans="1:10" ht="25.5">
      <c r="A93" s="241" t="s">
        <v>1306</v>
      </c>
      <c r="B93" s="242" t="s">
        <v>5</v>
      </c>
      <c r="C93" s="242" t="s">
        <v>331</v>
      </c>
      <c r="D93" s="242" t="s">
        <v>635</v>
      </c>
      <c r="E93" s="242" t="s">
        <v>1307</v>
      </c>
      <c r="F93" s="243">
        <v>10248687</v>
      </c>
      <c r="G93" s="123" t="str">
        <f t="shared" si="2"/>
        <v>01048020060000200</v>
      </c>
      <c r="J93" s="431" t="str">
        <f t="shared" si="3"/>
        <v>01048020060000200</v>
      </c>
    </row>
    <row r="94" spans="1:10" ht="25.5">
      <c r="A94" s="241" t="s">
        <v>1188</v>
      </c>
      <c r="B94" s="242" t="s">
        <v>5</v>
      </c>
      <c r="C94" s="242" t="s">
        <v>331</v>
      </c>
      <c r="D94" s="242" t="s">
        <v>635</v>
      </c>
      <c r="E94" s="242" t="s">
        <v>1189</v>
      </c>
      <c r="F94" s="243">
        <v>10248687</v>
      </c>
      <c r="G94" s="123" t="str">
        <f t="shared" si="2"/>
        <v>01048020060000240</v>
      </c>
      <c r="J94" s="431" t="str">
        <f t="shared" si="3"/>
        <v>01048020060000240</v>
      </c>
    </row>
    <row r="95" spans="1:10">
      <c r="A95" s="241" t="s">
        <v>1214</v>
      </c>
      <c r="B95" s="242" t="s">
        <v>5</v>
      </c>
      <c r="C95" s="242" t="s">
        <v>331</v>
      </c>
      <c r="D95" s="242" t="s">
        <v>635</v>
      </c>
      <c r="E95" s="242" t="s">
        <v>327</v>
      </c>
      <c r="F95" s="243">
        <v>10248687</v>
      </c>
      <c r="G95" s="123" t="str">
        <f t="shared" si="2"/>
        <v>01048020060000244</v>
      </c>
      <c r="J95" s="431" t="str">
        <f t="shared" si="3"/>
        <v>01048020060000244</v>
      </c>
    </row>
    <row r="96" spans="1:10">
      <c r="A96" s="241" t="s">
        <v>1308</v>
      </c>
      <c r="B96" s="242" t="s">
        <v>5</v>
      </c>
      <c r="C96" s="242" t="s">
        <v>331</v>
      </c>
      <c r="D96" s="242" t="s">
        <v>635</v>
      </c>
      <c r="E96" s="242" t="s">
        <v>1309</v>
      </c>
      <c r="F96" s="243">
        <v>554840</v>
      </c>
      <c r="G96" s="123" t="str">
        <f t="shared" si="2"/>
        <v>01048020060000800</v>
      </c>
      <c r="J96" s="431" t="str">
        <f t="shared" si="3"/>
        <v>01048020060000800</v>
      </c>
    </row>
    <row r="97" spans="1:10">
      <c r="A97" s="241" t="s">
        <v>1193</v>
      </c>
      <c r="B97" s="242" t="s">
        <v>5</v>
      </c>
      <c r="C97" s="242" t="s">
        <v>331</v>
      </c>
      <c r="D97" s="242" t="s">
        <v>635</v>
      </c>
      <c r="E97" s="242" t="s">
        <v>1194</v>
      </c>
      <c r="F97" s="243">
        <v>554840</v>
      </c>
      <c r="G97" s="123" t="str">
        <f t="shared" si="2"/>
        <v>01048020060000850</v>
      </c>
      <c r="J97" s="431" t="str">
        <f t="shared" si="3"/>
        <v>01048020060000850</v>
      </c>
    </row>
    <row r="98" spans="1:10">
      <c r="A98" s="241" t="s">
        <v>1053</v>
      </c>
      <c r="B98" s="242" t="s">
        <v>5</v>
      </c>
      <c r="C98" s="242" t="s">
        <v>331</v>
      </c>
      <c r="D98" s="242" t="s">
        <v>635</v>
      </c>
      <c r="E98" s="242" t="s">
        <v>1054</v>
      </c>
      <c r="F98" s="243">
        <v>554840</v>
      </c>
      <c r="G98" s="123" t="str">
        <f t="shared" si="2"/>
        <v>01048020060000853</v>
      </c>
      <c r="J98" s="431" t="str">
        <f t="shared" si="3"/>
        <v>01048020060000853</v>
      </c>
    </row>
    <row r="99" spans="1:10" ht="76.5">
      <c r="A99" s="241" t="s">
        <v>557</v>
      </c>
      <c r="B99" s="242" t="s">
        <v>5</v>
      </c>
      <c r="C99" s="242" t="s">
        <v>331</v>
      </c>
      <c r="D99" s="242" t="s">
        <v>645</v>
      </c>
      <c r="E99" s="242" t="s">
        <v>1166</v>
      </c>
      <c r="F99" s="243">
        <v>1990000</v>
      </c>
      <c r="G99" s="123" t="str">
        <f t="shared" si="2"/>
        <v>01048020061000</v>
      </c>
      <c r="J99" s="431" t="str">
        <f t="shared" si="3"/>
        <v>01048020061000</v>
      </c>
    </row>
    <row r="100" spans="1:10" ht="51">
      <c r="A100" s="241" t="s">
        <v>1305</v>
      </c>
      <c r="B100" s="242" t="s">
        <v>5</v>
      </c>
      <c r="C100" s="242" t="s">
        <v>331</v>
      </c>
      <c r="D100" s="242" t="s">
        <v>645</v>
      </c>
      <c r="E100" s="242" t="s">
        <v>271</v>
      </c>
      <c r="F100" s="243">
        <v>1990000</v>
      </c>
      <c r="G100" s="123" t="str">
        <f t="shared" si="2"/>
        <v>01048020061000100</v>
      </c>
      <c r="J100" s="431" t="str">
        <f t="shared" si="3"/>
        <v>01048020061000100</v>
      </c>
    </row>
    <row r="101" spans="1:10" ht="25.5">
      <c r="A101" s="241" t="s">
        <v>1195</v>
      </c>
      <c r="B101" s="242" t="s">
        <v>5</v>
      </c>
      <c r="C101" s="242" t="s">
        <v>331</v>
      </c>
      <c r="D101" s="242" t="s">
        <v>645</v>
      </c>
      <c r="E101" s="242" t="s">
        <v>28</v>
      </c>
      <c r="F101" s="243">
        <v>1990000</v>
      </c>
      <c r="G101" s="123" t="str">
        <f t="shared" si="2"/>
        <v>01048020061000120</v>
      </c>
      <c r="J101" s="431" t="str">
        <f t="shared" si="3"/>
        <v>01048020061000120</v>
      </c>
    </row>
    <row r="102" spans="1:10" ht="25.5">
      <c r="A102" s="241" t="s">
        <v>949</v>
      </c>
      <c r="B102" s="242" t="s">
        <v>5</v>
      </c>
      <c r="C102" s="242" t="s">
        <v>331</v>
      </c>
      <c r="D102" s="242" t="s">
        <v>645</v>
      </c>
      <c r="E102" s="242" t="s">
        <v>322</v>
      </c>
      <c r="F102" s="243">
        <v>1528418</v>
      </c>
      <c r="G102" s="123" t="str">
        <f t="shared" si="2"/>
        <v>01048020061000121</v>
      </c>
      <c r="J102" s="431" t="str">
        <f t="shared" si="3"/>
        <v>01048020061000121</v>
      </c>
    </row>
    <row r="103" spans="1:10" ht="38.25">
      <c r="A103" s="241" t="s">
        <v>1050</v>
      </c>
      <c r="B103" s="242" t="s">
        <v>5</v>
      </c>
      <c r="C103" s="242" t="s">
        <v>331</v>
      </c>
      <c r="D103" s="242" t="s">
        <v>645</v>
      </c>
      <c r="E103" s="242" t="s">
        <v>1051</v>
      </c>
      <c r="F103" s="243">
        <v>461582</v>
      </c>
      <c r="G103" s="123" t="str">
        <f t="shared" si="2"/>
        <v>01048020061000129</v>
      </c>
      <c r="J103" s="431" t="str">
        <f t="shared" si="3"/>
        <v>01048020061000129</v>
      </c>
    </row>
    <row r="104" spans="1:10" ht="51">
      <c r="A104" s="241" t="s">
        <v>555</v>
      </c>
      <c r="B104" s="242" t="s">
        <v>5</v>
      </c>
      <c r="C104" s="242" t="s">
        <v>331</v>
      </c>
      <c r="D104" s="242" t="s">
        <v>636</v>
      </c>
      <c r="E104" s="242" t="s">
        <v>1166</v>
      </c>
      <c r="F104" s="243">
        <v>750000</v>
      </c>
      <c r="G104" s="123" t="str">
        <f t="shared" si="2"/>
        <v>01048020067000</v>
      </c>
      <c r="J104" s="431" t="str">
        <f t="shared" si="3"/>
        <v>01048020067000</v>
      </c>
    </row>
    <row r="105" spans="1:10" ht="51">
      <c r="A105" s="241" t="s">
        <v>1305</v>
      </c>
      <c r="B105" s="242" t="s">
        <v>5</v>
      </c>
      <c r="C105" s="242" t="s">
        <v>331</v>
      </c>
      <c r="D105" s="242" t="s">
        <v>636</v>
      </c>
      <c r="E105" s="242" t="s">
        <v>271</v>
      </c>
      <c r="F105" s="243">
        <v>750000</v>
      </c>
      <c r="G105" s="123" t="str">
        <f t="shared" si="2"/>
        <v>01048020067000100</v>
      </c>
      <c r="J105" s="431" t="str">
        <f t="shared" si="3"/>
        <v>01048020067000100</v>
      </c>
    </row>
    <row r="106" spans="1:10" ht="25.5">
      <c r="A106" s="241" t="s">
        <v>1195</v>
      </c>
      <c r="B106" s="242" t="s">
        <v>5</v>
      </c>
      <c r="C106" s="242" t="s">
        <v>331</v>
      </c>
      <c r="D106" s="242" t="s">
        <v>636</v>
      </c>
      <c r="E106" s="242" t="s">
        <v>28</v>
      </c>
      <c r="F106" s="243">
        <v>750000</v>
      </c>
      <c r="G106" s="123" t="str">
        <f t="shared" si="2"/>
        <v>01048020067000120</v>
      </c>
      <c r="J106" s="431" t="str">
        <f t="shared" si="3"/>
        <v>01048020067000120</v>
      </c>
    </row>
    <row r="107" spans="1:10" ht="38.25">
      <c r="A107" s="241" t="s">
        <v>323</v>
      </c>
      <c r="B107" s="242" t="s">
        <v>5</v>
      </c>
      <c r="C107" s="242" t="s">
        <v>331</v>
      </c>
      <c r="D107" s="242" t="s">
        <v>636</v>
      </c>
      <c r="E107" s="242" t="s">
        <v>324</v>
      </c>
      <c r="F107" s="243">
        <v>750000</v>
      </c>
      <c r="G107" s="123" t="str">
        <f t="shared" si="2"/>
        <v>01048020067000122</v>
      </c>
      <c r="J107" s="431" t="str">
        <f t="shared" si="3"/>
        <v>01048020067000122</v>
      </c>
    </row>
    <row r="108" spans="1:10" ht="51">
      <c r="A108" s="241" t="s">
        <v>558</v>
      </c>
      <c r="B108" s="242" t="s">
        <v>5</v>
      </c>
      <c r="C108" s="242" t="s">
        <v>331</v>
      </c>
      <c r="D108" s="242" t="s">
        <v>646</v>
      </c>
      <c r="E108" s="242" t="s">
        <v>1166</v>
      </c>
      <c r="F108" s="243">
        <v>10470041</v>
      </c>
      <c r="G108" s="123" t="str">
        <f t="shared" si="2"/>
        <v>0104802006Б000</v>
      </c>
      <c r="J108" s="431" t="str">
        <f t="shared" si="3"/>
        <v>0104802006Б000</v>
      </c>
    </row>
    <row r="109" spans="1:10" ht="51">
      <c r="A109" s="241" t="s">
        <v>1305</v>
      </c>
      <c r="B109" s="242" t="s">
        <v>5</v>
      </c>
      <c r="C109" s="242" t="s">
        <v>331</v>
      </c>
      <c r="D109" s="242" t="s">
        <v>646</v>
      </c>
      <c r="E109" s="242" t="s">
        <v>271</v>
      </c>
      <c r="F109" s="243">
        <v>10470041</v>
      </c>
      <c r="G109" s="123" t="str">
        <f t="shared" si="2"/>
        <v>0104802006Б000100</v>
      </c>
      <c r="J109" s="431" t="str">
        <f t="shared" si="3"/>
        <v>0104802006Б000100</v>
      </c>
    </row>
    <row r="110" spans="1:10" ht="25.5">
      <c r="A110" s="241" t="s">
        <v>1195</v>
      </c>
      <c r="B110" s="242" t="s">
        <v>5</v>
      </c>
      <c r="C110" s="242" t="s">
        <v>331</v>
      </c>
      <c r="D110" s="242" t="s">
        <v>646</v>
      </c>
      <c r="E110" s="242" t="s">
        <v>28</v>
      </c>
      <c r="F110" s="243">
        <v>10470041</v>
      </c>
      <c r="G110" s="123" t="str">
        <f t="shared" si="2"/>
        <v>0104802006Б000120</v>
      </c>
      <c r="J110" s="431" t="str">
        <f t="shared" si="3"/>
        <v>0104802006Б000120</v>
      </c>
    </row>
    <row r="111" spans="1:10" ht="25.5">
      <c r="A111" s="241" t="s">
        <v>949</v>
      </c>
      <c r="B111" s="242" t="s">
        <v>5</v>
      </c>
      <c r="C111" s="242" t="s">
        <v>331</v>
      </c>
      <c r="D111" s="242" t="s">
        <v>646</v>
      </c>
      <c r="E111" s="242" t="s">
        <v>322</v>
      </c>
      <c r="F111" s="243">
        <v>8041506</v>
      </c>
      <c r="G111" s="123" t="str">
        <f t="shared" si="2"/>
        <v>0104802006Б000121</v>
      </c>
      <c r="J111" s="431" t="str">
        <f t="shared" si="3"/>
        <v>0104802006Б000121</v>
      </c>
    </row>
    <row r="112" spans="1:10" ht="38.25">
      <c r="A112" s="241" t="s">
        <v>1050</v>
      </c>
      <c r="B112" s="242" t="s">
        <v>5</v>
      </c>
      <c r="C112" s="242" t="s">
        <v>331</v>
      </c>
      <c r="D112" s="242" t="s">
        <v>646</v>
      </c>
      <c r="E112" s="242" t="s">
        <v>1051</v>
      </c>
      <c r="F112" s="243">
        <v>2428535</v>
      </c>
      <c r="G112" s="123" t="str">
        <f t="shared" si="2"/>
        <v>0104802006Б000129</v>
      </c>
      <c r="J112" s="431" t="str">
        <f t="shared" si="3"/>
        <v>0104802006Б000129</v>
      </c>
    </row>
    <row r="113" spans="1:10" ht="38.25">
      <c r="A113" s="241" t="s">
        <v>950</v>
      </c>
      <c r="B113" s="242" t="s">
        <v>5</v>
      </c>
      <c r="C113" s="242" t="s">
        <v>331</v>
      </c>
      <c r="D113" s="242" t="s">
        <v>951</v>
      </c>
      <c r="E113" s="242" t="s">
        <v>1166</v>
      </c>
      <c r="F113" s="243">
        <v>4445427</v>
      </c>
      <c r="G113" s="123" t="str">
        <f t="shared" si="2"/>
        <v>0104802006Г000</v>
      </c>
      <c r="J113" s="431" t="str">
        <f t="shared" si="3"/>
        <v>0104802006Г000</v>
      </c>
    </row>
    <row r="114" spans="1:10" ht="25.5">
      <c r="A114" s="241" t="s">
        <v>1306</v>
      </c>
      <c r="B114" s="242" t="s">
        <v>5</v>
      </c>
      <c r="C114" s="242" t="s">
        <v>331</v>
      </c>
      <c r="D114" s="242" t="s">
        <v>951</v>
      </c>
      <c r="E114" s="242" t="s">
        <v>1307</v>
      </c>
      <c r="F114" s="243">
        <v>4445427</v>
      </c>
      <c r="G114" s="123" t="str">
        <f t="shared" si="2"/>
        <v>0104802006Г000200</v>
      </c>
      <c r="J114" s="431" t="str">
        <f t="shared" si="3"/>
        <v>0104802006Г000200</v>
      </c>
    </row>
    <row r="115" spans="1:10" ht="25.5">
      <c r="A115" s="241" t="s">
        <v>1188</v>
      </c>
      <c r="B115" s="242" t="s">
        <v>5</v>
      </c>
      <c r="C115" s="242" t="s">
        <v>331</v>
      </c>
      <c r="D115" s="242" t="s">
        <v>951</v>
      </c>
      <c r="E115" s="242" t="s">
        <v>1189</v>
      </c>
      <c r="F115" s="243">
        <v>4445427</v>
      </c>
      <c r="G115" s="123" t="str">
        <f t="shared" si="2"/>
        <v>0104802006Г000240</v>
      </c>
      <c r="J115" s="431" t="str">
        <f t="shared" si="3"/>
        <v>0104802006Г000240</v>
      </c>
    </row>
    <row r="116" spans="1:10">
      <c r="A116" s="241" t="s">
        <v>1214</v>
      </c>
      <c r="B116" s="242" t="s">
        <v>5</v>
      </c>
      <c r="C116" s="242" t="s">
        <v>331</v>
      </c>
      <c r="D116" s="242" t="s">
        <v>951</v>
      </c>
      <c r="E116" s="242" t="s">
        <v>327</v>
      </c>
      <c r="F116" s="243">
        <v>170940</v>
      </c>
      <c r="G116" s="123" t="str">
        <f t="shared" si="2"/>
        <v>0104802006Г000244</v>
      </c>
      <c r="J116" s="431" t="str">
        <f t="shared" si="3"/>
        <v>0104802006Г000244</v>
      </c>
    </row>
    <row r="117" spans="1:10">
      <c r="A117" s="241" t="s">
        <v>1660</v>
      </c>
      <c r="B117" s="242" t="s">
        <v>5</v>
      </c>
      <c r="C117" s="242" t="s">
        <v>331</v>
      </c>
      <c r="D117" s="242" t="s">
        <v>951</v>
      </c>
      <c r="E117" s="242" t="s">
        <v>1661</v>
      </c>
      <c r="F117" s="243">
        <v>4274487</v>
      </c>
      <c r="G117" s="123" t="str">
        <f t="shared" si="2"/>
        <v>0104802006Г000247</v>
      </c>
      <c r="J117" s="431" t="str">
        <f t="shared" si="3"/>
        <v>0104802006Г000247</v>
      </c>
    </row>
    <row r="118" spans="1:10" ht="51">
      <c r="A118" s="241" t="s">
        <v>1480</v>
      </c>
      <c r="B118" s="242" t="s">
        <v>5</v>
      </c>
      <c r="C118" s="242" t="s">
        <v>331</v>
      </c>
      <c r="D118" s="242" t="s">
        <v>1481</v>
      </c>
      <c r="E118" s="242" t="s">
        <v>1166</v>
      </c>
      <c r="F118" s="243">
        <v>205521</v>
      </c>
      <c r="G118" s="123" t="str">
        <f t="shared" si="2"/>
        <v>0104802006М000</v>
      </c>
      <c r="J118" s="431" t="str">
        <f t="shared" si="3"/>
        <v>0104802006М000</v>
      </c>
    </row>
    <row r="119" spans="1:10" ht="25.5">
      <c r="A119" s="241" t="s">
        <v>1306</v>
      </c>
      <c r="B119" s="242" t="s">
        <v>5</v>
      </c>
      <c r="C119" s="242" t="s">
        <v>331</v>
      </c>
      <c r="D119" s="242" t="s">
        <v>1481</v>
      </c>
      <c r="E119" s="242" t="s">
        <v>1307</v>
      </c>
      <c r="F119" s="243">
        <v>205521</v>
      </c>
      <c r="G119" s="123" t="str">
        <f t="shared" si="2"/>
        <v>0104802006М000200</v>
      </c>
      <c r="J119" s="431" t="str">
        <f t="shared" si="3"/>
        <v>0104802006М000200</v>
      </c>
    </row>
    <row r="120" spans="1:10" ht="25.5">
      <c r="A120" s="241" t="s">
        <v>1188</v>
      </c>
      <c r="B120" s="242" t="s">
        <v>5</v>
      </c>
      <c r="C120" s="242" t="s">
        <v>331</v>
      </c>
      <c r="D120" s="242" t="s">
        <v>1481</v>
      </c>
      <c r="E120" s="242" t="s">
        <v>1189</v>
      </c>
      <c r="F120" s="243">
        <v>205521</v>
      </c>
      <c r="G120" s="123" t="str">
        <f t="shared" si="2"/>
        <v>0104802006М000240</v>
      </c>
      <c r="J120" s="431" t="str">
        <f t="shared" si="3"/>
        <v>0104802006М000240</v>
      </c>
    </row>
    <row r="121" spans="1:10">
      <c r="A121" s="241" t="s">
        <v>1214</v>
      </c>
      <c r="B121" s="242" t="s">
        <v>5</v>
      </c>
      <c r="C121" s="242" t="s">
        <v>331</v>
      </c>
      <c r="D121" s="242" t="s">
        <v>1481</v>
      </c>
      <c r="E121" s="242" t="s">
        <v>327</v>
      </c>
      <c r="F121" s="243">
        <v>205521</v>
      </c>
      <c r="G121" s="123" t="str">
        <f t="shared" si="2"/>
        <v>0104802006М000244</v>
      </c>
      <c r="J121" s="431" t="str">
        <f t="shared" si="3"/>
        <v>0104802006М000244</v>
      </c>
    </row>
    <row r="122" spans="1:10" ht="25.5">
      <c r="A122" s="241" t="s">
        <v>1069</v>
      </c>
      <c r="B122" s="242" t="s">
        <v>5</v>
      </c>
      <c r="C122" s="242" t="s">
        <v>331</v>
      </c>
      <c r="D122" s="242" t="s">
        <v>1070</v>
      </c>
      <c r="E122" s="242" t="s">
        <v>1166</v>
      </c>
      <c r="F122" s="243">
        <v>1063627</v>
      </c>
      <c r="G122" s="123" t="str">
        <f t="shared" si="2"/>
        <v>0104802006Э000</v>
      </c>
      <c r="J122" s="431" t="str">
        <f t="shared" si="3"/>
        <v>0104802006Э000</v>
      </c>
    </row>
    <row r="123" spans="1:10" ht="25.5">
      <c r="A123" s="241" t="s">
        <v>1306</v>
      </c>
      <c r="B123" s="242" t="s">
        <v>5</v>
      </c>
      <c r="C123" s="242" t="s">
        <v>331</v>
      </c>
      <c r="D123" s="242" t="s">
        <v>1070</v>
      </c>
      <c r="E123" s="242" t="s">
        <v>1307</v>
      </c>
      <c r="F123" s="243">
        <v>1063627</v>
      </c>
      <c r="G123" s="123" t="str">
        <f t="shared" si="2"/>
        <v>0104802006Э000200</v>
      </c>
      <c r="J123" s="431" t="str">
        <f t="shared" si="3"/>
        <v>0104802006Э000200</v>
      </c>
    </row>
    <row r="124" spans="1:10" ht="25.5">
      <c r="A124" s="241" t="s">
        <v>1188</v>
      </c>
      <c r="B124" s="242" t="s">
        <v>5</v>
      </c>
      <c r="C124" s="242" t="s">
        <v>331</v>
      </c>
      <c r="D124" s="242" t="s">
        <v>1070</v>
      </c>
      <c r="E124" s="242" t="s">
        <v>1189</v>
      </c>
      <c r="F124" s="243">
        <v>1063627</v>
      </c>
      <c r="G124" s="123" t="str">
        <f t="shared" si="2"/>
        <v>0104802006Э000240</v>
      </c>
      <c r="J124" s="431" t="str">
        <f t="shared" si="3"/>
        <v>0104802006Э000240</v>
      </c>
    </row>
    <row r="125" spans="1:10">
      <c r="A125" s="241" t="s">
        <v>1660</v>
      </c>
      <c r="B125" s="242" t="s">
        <v>5</v>
      </c>
      <c r="C125" s="242" t="s">
        <v>331</v>
      </c>
      <c r="D125" s="242" t="s">
        <v>1070</v>
      </c>
      <c r="E125" s="242" t="s">
        <v>1661</v>
      </c>
      <c r="F125" s="243">
        <v>1063627</v>
      </c>
      <c r="G125" s="123" t="str">
        <f t="shared" si="2"/>
        <v>0104802006Э000247</v>
      </c>
      <c r="J125" s="431" t="str">
        <f t="shared" si="3"/>
        <v>0104802006Э000247</v>
      </c>
    </row>
    <row r="126" spans="1:10" ht="76.5">
      <c r="A126" s="241" t="s">
        <v>333</v>
      </c>
      <c r="B126" s="242" t="s">
        <v>5</v>
      </c>
      <c r="C126" s="242" t="s">
        <v>331</v>
      </c>
      <c r="D126" s="242" t="s">
        <v>643</v>
      </c>
      <c r="E126" s="242" t="s">
        <v>1166</v>
      </c>
      <c r="F126" s="243">
        <v>1043300</v>
      </c>
      <c r="G126" s="123" t="str">
        <f t="shared" si="2"/>
        <v>01048020074670</v>
      </c>
      <c r="J126" s="431" t="str">
        <f t="shared" si="3"/>
        <v>01048020074670</v>
      </c>
    </row>
    <row r="127" spans="1:10" ht="51">
      <c r="A127" s="241" t="s">
        <v>1305</v>
      </c>
      <c r="B127" s="242" t="s">
        <v>5</v>
      </c>
      <c r="C127" s="242" t="s">
        <v>331</v>
      </c>
      <c r="D127" s="242" t="s">
        <v>643</v>
      </c>
      <c r="E127" s="242" t="s">
        <v>271</v>
      </c>
      <c r="F127" s="243">
        <v>1018800</v>
      </c>
      <c r="G127" s="123" t="str">
        <f t="shared" si="2"/>
        <v>01048020074670100</v>
      </c>
      <c r="J127" s="431" t="str">
        <f t="shared" si="3"/>
        <v>01048020074670100</v>
      </c>
    </row>
    <row r="128" spans="1:10" ht="25.5">
      <c r="A128" s="241" t="s">
        <v>1195</v>
      </c>
      <c r="B128" s="242" t="s">
        <v>5</v>
      </c>
      <c r="C128" s="242" t="s">
        <v>331</v>
      </c>
      <c r="D128" s="242" t="s">
        <v>643</v>
      </c>
      <c r="E128" s="242" t="s">
        <v>28</v>
      </c>
      <c r="F128" s="243">
        <v>1018800</v>
      </c>
      <c r="G128" s="123" t="str">
        <f t="shared" si="2"/>
        <v>01048020074670120</v>
      </c>
      <c r="J128" s="431" t="str">
        <f t="shared" si="3"/>
        <v>01048020074670120</v>
      </c>
    </row>
    <row r="129" spans="1:10" ht="25.5">
      <c r="A129" s="241" t="s">
        <v>949</v>
      </c>
      <c r="B129" s="242" t="s">
        <v>5</v>
      </c>
      <c r="C129" s="242" t="s">
        <v>331</v>
      </c>
      <c r="D129" s="242" t="s">
        <v>643</v>
      </c>
      <c r="E129" s="242" t="s">
        <v>322</v>
      </c>
      <c r="F129" s="243">
        <v>757926</v>
      </c>
      <c r="G129" s="123" t="str">
        <f t="shared" si="2"/>
        <v>01048020074670121</v>
      </c>
      <c r="J129" s="431" t="str">
        <f t="shared" si="3"/>
        <v>01048020074670121</v>
      </c>
    </row>
    <row r="130" spans="1:10" ht="38.25">
      <c r="A130" s="241" t="s">
        <v>323</v>
      </c>
      <c r="B130" s="242" t="s">
        <v>5</v>
      </c>
      <c r="C130" s="242" t="s">
        <v>331</v>
      </c>
      <c r="D130" s="242" t="s">
        <v>643</v>
      </c>
      <c r="E130" s="242" t="s">
        <v>324</v>
      </c>
      <c r="F130" s="243">
        <v>32000</v>
      </c>
      <c r="G130" s="123" t="str">
        <f t="shared" si="2"/>
        <v>01048020074670122</v>
      </c>
      <c r="J130" s="431" t="str">
        <f t="shared" si="3"/>
        <v>01048020074670122</v>
      </c>
    </row>
    <row r="131" spans="1:10" ht="38.25">
      <c r="A131" s="241" t="s">
        <v>1050</v>
      </c>
      <c r="B131" s="242" t="s">
        <v>5</v>
      </c>
      <c r="C131" s="242" t="s">
        <v>331</v>
      </c>
      <c r="D131" s="242" t="s">
        <v>643</v>
      </c>
      <c r="E131" s="242" t="s">
        <v>1051</v>
      </c>
      <c r="F131" s="243">
        <v>228874</v>
      </c>
      <c r="G131" s="123" t="str">
        <f t="shared" ref="G131:G192" si="4">CONCATENATE(C131,D131,E131)</f>
        <v>01048020074670129</v>
      </c>
      <c r="J131" s="431" t="str">
        <f t="shared" si="3"/>
        <v>01048020074670129</v>
      </c>
    </row>
    <row r="132" spans="1:10" ht="25.5">
      <c r="A132" s="241" t="s">
        <v>1306</v>
      </c>
      <c r="B132" s="242" t="s">
        <v>5</v>
      </c>
      <c r="C132" s="242" t="s">
        <v>331</v>
      </c>
      <c r="D132" s="242" t="s">
        <v>643</v>
      </c>
      <c r="E132" s="242" t="s">
        <v>1307</v>
      </c>
      <c r="F132" s="243">
        <v>24500</v>
      </c>
      <c r="G132" s="123" t="str">
        <f t="shared" si="4"/>
        <v>01048020074670200</v>
      </c>
      <c r="J132" s="431" t="str">
        <f t="shared" si="3"/>
        <v>01048020074670200</v>
      </c>
    </row>
    <row r="133" spans="1:10" ht="25.5">
      <c r="A133" s="241" t="s">
        <v>1188</v>
      </c>
      <c r="B133" s="242" t="s">
        <v>5</v>
      </c>
      <c r="C133" s="242" t="s">
        <v>331</v>
      </c>
      <c r="D133" s="242" t="s">
        <v>643</v>
      </c>
      <c r="E133" s="242" t="s">
        <v>1189</v>
      </c>
      <c r="F133" s="243">
        <v>24500</v>
      </c>
      <c r="G133" s="123" t="str">
        <f t="shared" si="4"/>
        <v>01048020074670240</v>
      </c>
      <c r="J133" s="431" t="str">
        <f t="shared" si="3"/>
        <v>01048020074670240</v>
      </c>
    </row>
    <row r="134" spans="1:10">
      <c r="A134" s="241" t="s">
        <v>1214</v>
      </c>
      <c r="B134" s="242" t="s">
        <v>5</v>
      </c>
      <c r="C134" s="242" t="s">
        <v>331</v>
      </c>
      <c r="D134" s="242" t="s">
        <v>643</v>
      </c>
      <c r="E134" s="242" t="s">
        <v>327</v>
      </c>
      <c r="F134" s="243">
        <v>24500</v>
      </c>
      <c r="G134" s="123" t="str">
        <f t="shared" si="4"/>
        <v>01048020074670244</v>
      </c>
      <c r="J134" s="431" t="str">
        <f t="shared" si="3"/>
        <v>01048020074670244</v>
      </c>
    </row>
    <row r="135" spans="1:10" ht="63.75">
      <c r="A135" s="241" t="s">
        <v>334</v>
      </c>
      <c r="B135" s="242" t="s">
        <v>5</v>
      </c>
      <c r="C135" s="242" t="s">
        <v>331</v>
      </c>
      <c r="D135" s="242" t="s">
        <v>644</v>
      </c>
      <c r="E135" s="242" t="s">
        <v>1166</v>
      </c>
      <c r="F135" s="243">
        <v>3046700</v>
      </c>
      <c r="G135" s="123" t="str">
        <f t="shared" si="4"/>
        <v>01048020076040</v>
      </c>
      <c r="J135" s="431" t="str">
        <f t="shared" si="3"/>
        <v>01048020076040</v>
      </c>
    </row>
    <row r="136" spans="1:10" ht="51">
      <c r="A136" s="241" t="s">
        <v>1305</v>
      </c>
      <c r="B136" s="242" t="s">
        <v>5</v>
      </c>
      <c r="C136" s="242" t="s">
        <v>331</v>
      </c>
      <c r="D136" s="242" t="s">
        <v>644</v>
      </c>
      <c r="E136" s="242" t="s">
        <v>271</v>
      </c>
      <c r="F136" s="243">
        <v>3021460</v>
      </c>
      <c r="G136" s="123" t="str">
        <f t="shared" si="4"/>
        <v>01048020076040100</v>
      </c>
      <c r="J136" s="431" t="str">
        <f t="shared" si="3"/>
        <v>01048020076040100</v>
      </c>
    </row>
    <row r="137" spans="1:10" ht="25.5">
      <c r="A137" s="241" t="s">
        <v>1195</v>
      </c>
      <c r="B137" s="242" t="s">
        <v>5</v>
      </c>
      <c r="C137" s="242" t="s">
        <v>331</v>
      </c>
      <c r="D137" s="242" t="s">
        <v>644</v>
      </c>
      <c r="E137" s="242" t="s">
        <v>28</v>
      </c>
      <c r="F137" s="243">
        <v>3021460</v>
      </c>
      <c r="G137" s="123" t="str">
        <f t="shared" si="4"/>
        <v>01048020076040120</v>
      </c>
      <c r="J137" s="431" t="str">
        <f t="shared" si="3"/>
        <v>01048020076040120</v>
      </c>
    </row>
    <row r="138" spans="1:10" ht="25.5">
      <c r="A138" s="241" t="s">
        <v>949</v>
      </c>
      <c r="B138" s="242" t="s">
        <v>5</v>
      </c>
      <c r="C138" s="242" t="s">
        <v>331</v>
      </c>
      <c r="D138" s="242" t="s">
        <v>644</v>
      </c>
      <c r="E138" s="242" t="s">
        <v>322</v>
      </c>
      <c r="F138" s="243">
        <v>2273779</v>
      </c>
      <c r="G138" s="123" t="str">
        <f t="shared" si="4"/>
        <v>01048020076040121</v>
      </c>
      <c r="J138" s="431" t="str">
        <f t="shared" ref="J138:J201" si="5">CONCATENATE(C138,D138,E138)</f>
        <v>01048020076040121</v>
      </c>
    </row>
    <row r="139" spans="1:10" ht="38.25">
      <c r="A139" s="241" t="s">
        <v>323</v>
      </c>
      <c r="B139" s="242" t="s">
        <v>5</v>
      </c>
      <c r="C139" s="242" t="s">
        <v>331</v>
      </c>
      <c r="D139" s="242" t="s">
        <v>644</v>
      </c>
      <c r="E139" s="242" t="s">
        <v>324</v>
      </c>
      <c r="F139" s="243">
        <v>61000</v>
      </c>
      <c r="G139" s="123" t="str">
        <f t="shared" si="4"/>
        <v>01048020076040122</v>
      </c>
      <c r="J139" s="431" t="str">
        <f t="shared" si="5"/>
        <v>01048020076040122</v>
      </c>
    </row>
    <row r="140" spans="1:10" ht="38.25">
      <c r="A140" s="241" t="s">
        <v>1050</v>
      </c>
      <c r="B140" s="242" t="s">
        <v>5</v>
      </c>
      <c r="C140" s="242" t="s">
        <v>331</v>
      </c>
      <c r="D140" s="242" t="s">
        <v>644</v>
      </c>
      <c r="E140" s="242" t="s">
        <v>1051</v>
      </c>
      <c r="F140" s="243">
        <v>686681</v>
      </c>
      <c r="G140" s="123" t="str">
        <f t="shared" si="4"/>
        <v>01048020076040129</v>
      </c>
      <c r="J140" s="431" t="str">
        <f t="shared" si="5"/>
        <v>01048020076040129</v>
      </c>
    </row>
    <row r="141" spans="1:10" ht="25.5">
      <c r="A141" s="241" t="s">
        <v>1306</v>
      </c>
      <c r="B141" s="242" t="s">
        <v>5</v>
      </c>
      <c r="C141" s="242" t="s">
        <v>331</v>
      </c>
      <c r="D141" s="242" t="s">
        <v>644</v>
      </c>
      <c r="E141" s="242" t="s">
        <v>1307</v>
      </c>
      <c r="F141" s="243">
        <v>25240</v>
      </c>
      <c r="G141" s="123" t="str">
        <f t="shared" si="4"/>
        <v>01048020076040200</v>
      </c>
      <c r="J141" s="431" t="str">
        <f t="shared" si="5"/>
        <v>01048020076040200</v>
      </c>
    </row>
    <row r="142" spans="1:10" ht="25.5">
      <c r="A142" s="241" t="s">
        <v>1188</v>
      </c>
      <c r="B142" s="242" t="s">
        <v>5</v>
      </c>
      <c r="C142" s="242" t="s">
        <v>331</v>
      </c>
      <c r="D142" s="242" t="s">
        <v>644</v>
      </c>
      <c r="E142" s="242" t="s">
        <v>1189</v>
      </c>
      <c r="F142" s="243">
        <v>25240</v>
      </c>
      <c r="G142" s="123" t="str">
        <f t="shared" si="4"/>
        <v>01048020076040240</v>
      </c>
      <c r="J142" s="431" t="str">
        <f t="shared" si="5"/>
        <v>01048020076040240</v>
      </c>
    </row>
    <row r="143" spans="1:10">
      <c r="A143" s="241" t="s">
        <v>1214</v>
      </c>
      <c r="B143" s="242" t="s">
        <v>5</v>
      </c>
      <c r="C143" s="242" t="s">
        <v>331</v>
      </c>
      <c r="D143" s="242" t="s">
        <v>644</v>
      </c>
      <c r="E143" s="242" t="s">
        <v>327</v>
      </c>
      <c r="F143" s="243">
        <v>25240</v>
      </c>
      <c r="G143" s="123" t="str">
        <f t="shared" si="4"/>
        <v>01048020076040244</v>
      </c>
      <c r="J143" s="431" t="str">
        <f t="shared" si="5"/>
        <v>01048020076040244</v>
      </c>
    </row>
    <row r="144" spans="1:10" ht="51">
      <c r="A144" s="241" t="s">
        <v>2108</v>
      </c>
      <c r="B144" s="242" t="s">
        <v>5</v>
      </c>
      <c r="C144" s="242" t="s">
        <v>331</v>
      </c>
      <c r="D144" s="242" t="s">
        <v>2109</v>
      </c>
      <c r="E144" s="242" t="s">
        <v>1166</v>
      </c>
      <c r="F144" s="243">
        <v>694000</v>
      </c>
      <c r="G144" s="123" t="str">
        <f t="shared" si="4"/>
        <v>01048020076850</v>
      </c>
      <c r="J144" s="431" t="str">
        <f t="shared" si="5"/>
        <v>01048020076850</v>
      </c>
    </row>
    <row r="145" spans="1:10" ht="51">
      <c r="A145" s="241" t="s">
        <v>1305</v>
      </c>
      <c r="B145" s="242" t="s">
        <v>5</v>
      </c>
      <c r="C145" s="242" t="s">
        <v>331</v>
      </c>
      <c r="D145" s="242" t="s">
        <v>2109</v>
      </c>
      <c r="E145" s="242" t="s">
        <v>271</v>
      </c>
      <c r="F145" s="243">
        <v>612094</v>
      </c>
      <c r="G145" s="123" t="str">
        <f t="shared" si="4"/>
        <v>01048020076850100</v>
      </c>
      <c r="J145" s="431" t="str">
        <f t="shared" si="5"/>
        <v>01048020076850100</v>
      </c>
    </row>
    <row r="146" spans="1:10" ht="25.5">
      <c r="A146" s="241" t="s">
        <v>1195</v>
      </c>
      <c r="B146" s="242" t="s">
        <v>5</v>
      </c>
      <c r="C146" s="242" t="s">
        <v>331</v>
      </c>
      <c r="D146" s="242" t="s">
        <v>2109</v>
      </c>
      <c r="E146" s="242" t="s">
        <v>28</v>
      </c>
      <c r="F146" s="243">
        <v>612094</v>
      </c>
      <c r="G146" s="123" t="str">
        <f t="shared" si="4"/>
        <v>01048020076850120</v>
      </c>
      <c r="J146" s="431" t="str">
        <f t="shared" si="5"/>
        <v>01048020076850120</v>
      </c>
    </row>
    <row r="147" spans="1:10" ht="25.5">
      <c r="A147" s="241" t="s">
        <v>949</v>
      </c>
      <c r="B147" s="242" t="s">
        <v>5</v>
      </c>
      <c r="C147" s="242" t="s">
        <v>331</v>
      </c>
      <c r="D147" s="242" t="s">
        <v>2109</v>
      </c>
      <c r="E147" s="242" t="s">
        <v>322</v>
      </c>
      <c r="F147" s="243">
        <v>454756</v>
      </c>
      <c r="G147" s="123" t="str">
        <f t="shared" si="4"/>
        <v>01048020076850121</v>
      </c>
      <c r="J147" s="431" t="str">
        <f t="shared" si="5"/>
        <v>01048020076850121</v>
      </c>
    </row>
    <row r="148" spans="1:10" ht="38.25">
      <c r="A148" s="241" t="s">
        <v>323</v>
      </c>
      <c r="B148" s="242" t="s">
        <v>5</v>
      </c>
      <c r="C148" s="242" t="s">
        <v>331</v>
      </c>
      <c r="D148" s="242" t="s">
        <v>2109</v>
      </c>
      <c r="E148" s="242" t="s">
        <v>324</v>
      </c>
      <c r="F148" s="243">
        <v>20002</v>
      </c>
      <c r="G148" s="123" t="str">
        <f t="shared" si="4"/>
        <v>01048020076850122</v>
      </c>
      <c r="J148" s="431" t="str">
        <f t="shared" si="5"/>
        <v>01048020076850122</v>
      </c>
    </row>
    <row r="149" spans="1:10" ht="38.25">
      <c r="A149" s="241" t="s">
        <v>1050</v>
      </c>
      <c r="B149" s="242" t="s">
        <v>5</v>
      </c>
      <c r="C149" s="242" t="s">
        <v>331</v>
      </c>
      <c r="D149" s="242" t="s">
        <v>2109</v>
      </c>
      <c r="E149" s="242" t="s">
        <v>1051</v>
      </c>
      <c r="F149" s="243">
        <v>137336</v>
      </c>
      <c r="G149" s="123" t="str">
        <f t="shared" si="4"/>
        <v>01048020076850129</v>
      </c>
      <c r="J149" s="431" t="str">
        <f t="shared" si="5"/>
        <v>01048020076850129</v>
      </c>
    </row>
    <row r="150" spans="1:10" ht="25.5">
      <c r="A150" s="241" t="s">
        <v>1306</v>
      </c>
      <c r="B150" s="242" t="s">
        <v>5</v>
      </c>
      <c r="C150" s="242" t="s">
        <v>331</v>
      </c>
      <c r="D150" s="242" t="s">
        <v>2109</v>
      </c>
      <c r="E150" s="242" t="s">
        <v>1307</v>
      </c>
      <c r="F150" s="243">
        <v>81906</v>
      </c>
      <c r="G150" s="123" t="str">
        <f t="shared" si="4"/>
        <v>01048020076850200</v>
      </c>
      <c r="J150" s="431" t="str">
        <f t="shared" si="5"/>
        <v>01048020076850200</v>
      </c>
    </row>
    <row r="151" spans="1:10" ht="25.5">
      <c r="A151" s="241" t="s">
        <v>1188</v>
      </c>
      <c r="B151" s="242" t="s">
        <v>5</v>
      </c>
      <c r="C151" s="242" t="s">
        <v>331</v>
      </c>
      <c r="D151" s="242" t="s">
        <v>2109</v>
      </c>
      <c r="E151" s="242" t="s">
        <v>1189</v>
      </c>
      <c r="F151" s="243">
        <v>81906</v>
      </c>
      <c r="G151" s="123" t="str">
        <f t="shared" si="4"/>
        <v>01048020076850240</v>
      </c>
      <c r="J151" s="431" t="str">
        <f t="shared" si="5"/>
        <v>01048020076850240</v>
      </c>
    </row>
    <row r="152" spans="1:10">
      <c r="A152" s="241" t="s">
        <v>1214</v>
      </c>
      <c r="B152" s="242" t="s">
        <v>5</v>
      </c>
      <c r="C152" s="242" t="s">
        <v>331</v>
      </c>
      <c r="D152" s="242" t="s">
        <v>2109</v>
      </c>
      <c r="E152" s="242" t="s">
        <v>327</v>
      </c>
      <c r="F152" s="243">
        <v>81906</v>
      </c>
      <c r="G152" s="123" t="str">
        <f t="shared" si="4"/>
        <v>01048020076850244</v>
      </c>
      <c r="J152" s="431" t="str">
        <f t="shared" si="5"/>
        <v>01048020076850244</v>
      </c>
    </row>
    <row r="153" spans="1:10" ht="178.5">
      <c r="A153" s="241" t="s">
        <v>495</v>
      </c>
      <c r="B153" s="242" t="s">
        <v>5</v>
      </c>
      <c r="C153" s="242" t="s">
        <v>331</v>
      </c>
      <c r="D153" s="242" t="s">
        <v>647</v>
      </c>
      <c r="E153" s="242" t="s">
        <v>1166</v>
      </c>
      <c r="F153" s="243">
        <v>986820</v>
      </c>
      <c r="G153" s="123" t="str">
        <f t="shared" si="4"/>
        <v>010480200Ч0010</v>
      </c>
      <c r="J153" s="431" t="str">
        <f t="shared" si="5"/>
        <v>010480200Ч0010</v>
      </c>
    </row>
    <row r="154" spans="1:10" ht="51">
      <c r="A154" s="241" t="s">
        <v>1305</v>
      </c>
      <c r="B154" s="242" t="s">
        <v>5</v>
      </c>
      <c r="C154" s="242" t="s">
        <v>331</v>
      </c>
      <c r="D154" s="242" t="s">
        <v>647</v>
      </c>
      <c r="E154" s="242" t="s">
        <v>271</v>
      </c>
      <c r="F154" s="243">
        <v>986820</v>
      </c>
      <c r="G154" s="123" t="str">
        <f t="shared" si="4"/>
        <v>010480200Ч0010100</v>
      </c>
      <c r="J154" s="431" t="str">
        <f t="shared" si="5"/>
        <v>010480200Ч0010100</v>
      </c>
    </row>
    <row r="155" spans="1:10" ht="25.5">
      <c r="A155" s="241" t="s">
        <v>1195</v>
      </c>
      <c r="B155" s="242" t="s">
        <v>5</v>
      </c>
      <c r="C155" s="242" t="s">
        <v>331</v>
      </c>
      <c r="D155" s="242" t="s">
        <v>647</v>
      </c>
      <c r="E155" s="242" t="s">
        <v>28</v>
      </c>
      <c r="F155" s="243">
        <v>986820</v>
      </c>
      <c r="G155" s="123" t="str">
        <f t="shared" si="4"/>
        <v>010480200Ч0010120</v>
      </c>
      <c r="J155" s="431" t="str">
        <f t="shared" si="5"/>
        <v>010480200Ч0010120</v>
      </c>
    </row>
    <row r="156" spans="1:10" ht="25.5">
      <c r="A156" s="241" t="s">
        <v>949</v>
      </c>
      <c r="B156" s="242" t="s">
        <v>5</v>
      </c>
      <c r="C156" s="242" t="s">
        <v>331</v>
      </c>
      <c r="D156" s="242" t="s">
        <v>647</v>
      </c>
      <c r="E156" s="242" t="s">
        <v>322</v>
      </c>
      <c r="F156" s="243">
        <v>757926</v>
      </c>
      <c r="G156" s="123" t="str">
        <f t="shared" si="4"/>
        <v>010480200Ч0010121</v>
      </c>
      <c r="J156" s="431" t="str">
        <f t="shared" si="5"/>
        <v>010480200Ч0010121</v>
      </c>
    </row>
    <row r="157" spans="1:10" ht="38.25">
      <c r="A157" s="241" t="s">
        <v>1050</v>
      </c>
      <c r="B157" s="242" t="s">
        <v>5</v>
      </c>
      <c r="C157" s="242" t="s">
        <v>331</v>
      </c>
      <c r="D157" s="242" t="s">
        <v>647</v>
      </c>
      <c r="E157" s="242" t="s">
        <v>1051</v>
      </c>
      <c r="F157" s="243">
        <v>228894</v>
      </c>
      <c r="G157" s="123" t="str">
        <f t="shared" si="4"/>
        <v>010480200Ч0010129</v>
      </c>
      <c r="J157" s="431" t="str">
        <f t="shared" si="5"/>
        <v>010480200Ч0010129</v>
      </c>
    </row>
    <row r="158" spans="1:10">
      <c r="A158" s="241" t="s">
        <v>1183</v>
      </c>
      <c r="B158" s="242" t="s">
        <v>5</v>
      </c>
      <c r="C158" s="242" t="s">
        <v>1184</v>
      </c>
      <c r="D158" s="242" t="s">
        <v>1166</v>
      </c>
      <c r="E158" s="242" t="s">
        <v>1166</v>
      </c>
      <c r="F158" s="243">
        <v>2700</v>
      </c>
      <c r="G158" s="123" t="str">
        <f t="shared" si="4"/>
        <v>0105</v>
      </c>
      <c r="J158" s="431" t="str">
        <f t="shared" si="5"/>
        <v>0105</v>
      </c>
    </row>
    <row r="159" spans="1:10" ht="25.5">
      <c r="A159" s="241" t="s">
        <v>598</v>
      </c>
      <c r="B159" s="242" t="s">
        <v>5</v>
      </c>
      <c r="C159" s="242" t="s">
        <v>1184</v>
      </c>
      <c r="D159" s="242" t="s">
        <v>1007</v>
      </c>
      <c r="E159" s="242" t="s">
        <v>1166</v>
      </c>
      <c r="F159" s="243">
        <v>2700</v>
      </c>
      <c r="G159" s="123" t="str">
        <f t="shared" si="4"/>
        <v>01059000000000</v>
      </c>
      <c r="J159" s="431" t="str">
        <f t="shared" si="5"/>
        <v>01059000000000</v>
      </c>
    </row>
    <row r="160" spans="1:10" ht="63.75">
      <c r="A160" s="241" t="s">
        <v>1918</v>
      </c>
      <c r="B160" s="242" t="s">
        <v>5</v>
      </c>
      <c r="C160" s="242" t="s">
        <v>1184</v>
      </c>
      <c r="D160" s="242" t="s">
        <v>1185</v>
      </c>
      <c r="E160" s="242" t="s">
        <v>1166</v>
      </c>
      <c r="F160" s="243">
        <v>2700</v>
      </c>
      <c r="G160" s="123" t="str">
        <f t="shared" si="4"/>
        <v>01059040000000</v>
      </c>
      <c r="J160" s="431" t="str">
        <f t="shared" si="5"/>
        <v>01059040000000</v>
      </c>
    </row>
    <row r="161" spans="1:10" ht="63.75">
      <c r="A161" s="241" t="s">
        <v>1918</v>
      </c>
      <c r="B161" s="242" t="s">
        <v>5</v>
      </c>
      <c r="C161" s="242" t="s">
        <v>1184</v>
      </c>
      <c r="D161" s="242" t="s">
        <v>648</v>
      </c>
      <c r="E161" s="242" t="s">
        <v>1166</v>
      </c>
      <c r="F161" s="243">
        <v>2700</v>
      </c>
      <c r="G161" s="123" t="str">
        <f t="shared" si="4"/>
        <v>01059040051200</v>
      </c>
      <c r="J161" s="431" t="str">
        <f t="shared" si="5"/>
        <v>01059040051200</v>
      </c>
    </row>
    <row r="162" spans="1:10" ht="25.5">
      <c r="A162" s="241" t="s">
        <v>1306</v>
      </c>
      <c r="B162" s="242" t="s">
        <v>5</v>
      </c>
      <c r="C162" s="242" t="s">
        <v>1184</v>
      </c>
      <c r="D162" s="242" t="s">
        <v>648</v>
      </c>
      <c r="E162" s="242" t="s">
        <v>1307</v>
      </c>
      <c r="F162" s="243">
        <v>2700</v>
      </c>
      <c r="G162" s="123" t="str">
        <f t="shared" si="4"/>
        <v>01059040051200200</v>
      </c>
      <c r="J162" s="431" t="str">
        <f t="shared" si="5"/>
        <v>01059040051200200</v>
      </c>
    </row>
    <row r="163" spans="1:10" ht="14.25" customHeight="1">
      <c r="A163" s="241" t="s">
        <v>1188</v>
      </c>
      <c r="B163" s="242" t="s">
        <v>5</v>
      </c>
      <c r="C163" s="242" t="s">
        <v>1184</v>
      </c>
      <c r="D163" s="242" t="s">
        <v>648</v>
      </c>
      <c r="E163" s="242" t="s">
        <v>1189</v>
      </c>
      <c r="F163" s="243">
        <v>2700</v>
      </c>
      <c r="G163" s="123" t="str">
        <f t="shared" si="4"/>
        <v>01059040051200240</v>
      </c>
      <c r="J163" s="431" t="str">
        <f t="shared" si="5"/>
        <v>01059040051200240</v>
      </c>
    </row>
    <row r="164" spans="1:10">
      <c r="A164" s="241" t="s">
        <v>1214</v>
      </c>
      <c r="B164" s="242" t="s">
        <v>5</v>
      </c>
      <c r="C164" s="242" t="s">
        <v>1184</v>
      </c>
      <c r="D164" s="242" t="s">
        <v>648</v>
      </c>
      <c r="E164" s="242" t="s">
        <v>327</v>
      </c>
      <c r="F164" s="243">
        <v>2700</v>
      </c>
      <c r="G164" s="123" t="str">
        <f t="shared" si="4"/>
        <v>01059040051200244</v>
      </c>
      <c r="J164" s="431" t="str">
        <f t="shared" si="5"/>
        <v>01059040051200244</v>
      </c>
    </row>
    <row r="165" spans="1:10">
      <c r="A165" s="241" t="s">
        <v>216</v>
      </c>
      <c r="B165" s="242" t="s">
        <v>5</v>
      </c>
      <c r="C165" s="242" t="s">
        <v>335</v>
      </c>
      <c r="D165" s="242" t="s">
        <v>1166</v>
      </c>
      <c r="E165" s="242" t="s">
        <v>1166</v>
      </c>
      <c r="F165" s="243">
        <v>10747600</v>
      </c>
      <c r="G165" s="123" t="str">
        <f t="shared" si="4"/>
        <v>0113</v>
      </c>
      <c r="J165" s="431" t="str">
        <f t="shared" si="5"/>
        <v>0113</v>
      </c>
    </row>
    <row r="166" spans="1:10" ht="51">
      <c r="A166" s="241" t="s">
        <v>1692</v>
      </c>
      <c r="B166" s="242" t="s">
        <v>5</v>
      </c>
      <c r="C166" s="242" t="s">
        <v>335</v>
      </c>
      <c r="D166" s="242" t="s">
        <v>974</v>
      </c>
      <c r="E166" s="242" t="s">
        <v>1166</v>
      </c>
      <c r="F166" s="243">
        <v>65000</v>
      </c>
      <c r="G166" s="123" t="str">
        <f t="shared" si="4"/>
        <v>01130400000000</v>
      </c>
      <c r="J166" s="431" t="str">
        <f t="shared" si="5"/>
        <v>01130400000000</v>
      </c>
    </row>
    <row r="167" spans="1:10" ht="25.5">
      <c r="A167" s="241" t="s">
        <v>1693</v>
      </c>
      <c r="B167" s="242" t="s">
        <v>5</v>
      </c>
      <c r="C167" s="242" t="s">
        <v>335</v>
      </c>
      <c r="D167" s="242" t="s">
        <v>1156</v>
      </c>
      <c r="E167" s="242" t="s">
        <v>1166</v>
      </c>
      <c r="F167" s="243">
        <v>65000</v>
      </c>
      <c r="G167" s="123" t="str">
        <f t="shared" si="4"/>
        <v>01130430000000</v>
      </c>
      <c r="J167" s="431" t="str">
        <f t="shared" si="5"/>
        <v>01130430000000</v>
      </c>
    </row>
    <row r="168" spans="1:10" ht="76.5" customHeight="1">
      <c r="A168" s="241" t="s">
        <v>1736</v>
      </c>
      <c r="B168" s="242" t="s">
        <v>5</v>
      </c>
      <c r="C168" s="242" t="s">
        <v>335</v>
      </c>
      <c r="D168" s="242" t="s">
        <v>1737</v>
      </c>
      <c r="E168" s="242" t="s">
        <v>1166</v>
      </c>
      <c r="F168" s="243">
        <v>65000</v>
      </c>
      <c r="G168" s="123" t="str">
        <f t="shared" si="4"/>
        <v>01130430080000</v>
      </c>
      <c r="J168" s="431" t="str">
        <f t="shared" si="5"/>
        <v>01130430080000</v>
      </c>
    </row>
    <row r="169" spans="1:10" ht="25.5">
      <c r="A169" s="241" t="s">
        <v>1306</v>
      </c>
      <c r="B169" s="242" t="s">
        <v>5</v>
      </c>
      <c r="C169" s="242" t="s">
        <v>335</v>
      </c>
      <c r="D169" s="242" t="s">
        <v>1737</v>
      </c>
      <c r="E169" s="242" t="s">
        <v>1307</v>
      </c>
      <c r="F169" s="243">
        <v>65000</v>
      </c>
      <c r="G169" s="123" t="str">
        <f t="shared" si="4"/>
        <v>01130430080000200</v>
      </c>
      <c r="J169" s="431" t="str">
        <f t="shared" si="5"/>
        <v>01130430080000200</v>
      </c>
    </row>
    <row r="170" spans="1:10" ht="25.5">
      <c r="A170" s="241" t="s">
        <v>1188</v>
      </c>
      <c r="B170" s="242" t="s">
        <v>5</v>
      </c>
      <c r="C170" s="242" t="s">
        <v>335</v>
      </c>
      <c r="D170" s="242" t="s">
        <v>1737</v>
      </c>
      <c r="E170" s="242" t="s">
        <v>1189</v>
      </c>
      <c r="F170" s="243">
        <v>65000</v>
      </c>
      <c r="G170" s="123" t="str">
        <f t="shared" si="4"/>
        <v>01130430080000240</v>
      </c>
      <c r="J170" s="431" t="str">
        <f t="shared" si="5"/>
        <v>01130430080000240</v>
      </c>
    </row>
    <row r="171" spans="1:10">
      <c r="A171" s="241" t="s">
        <v>1214</v>
      </c>
      <c r="B171" s="242" t="s">
        <v>5</v>
      </c>
      <c r="C171" s="242" t="s">
        <v>335</v>
      </c>
      <c r="D171" s="242" t="s">
        <v>1737</v>
      </c>
      <c r="E171" s="242" t="s">
        <v>327</v>
      </c>
      <c r="F171" s="243">
        <v>65000</v>
      </c>
      <c r="G171" s="123" t="str">
        <f t="shared" si="4"/>
        <v>01130430080000244</v>
      </c>
      <c r="J171" s="431" t="str">
        <f t="shared" si="5"/>
        <v>01130430080000244</v>
      </c>
    </row>
    <row r="172" spans="1:10" ht="25.5">
      <c r="A172" s="241" t="s">
        <v>596</v>
      </c>
      <c r="B172" s="242" t="s">
        <v>5</v>
      </c>
      <c r="C172" s="242" t="s">
        <v>335</v>
      </c>
      <c r="D172" s="242" t="s">
        <v>1002</v>
      </c>
      <c r="E172" s="242" t="s">
        <v>1166</v>
      </c>
      <c r="F172" s="243">
        <v>391700</v>
      </c>
      <c r="G172" s="123" t="str">
        <f t="shared" si="4"/>
        <v>01138000000000</v>
      </c>
      <c r="J172" s="431" t="str">
        <f t="shared" si="5"/>
        <v>01138000000000</v>
      </c>
    </row>
    <row r="173" spans="1:10" ht="38.25">
      <c r="A173" s="241" t="s">
        <v>597</v>
      </c>
      <c r="B173" s="242" t="s">
        <v>5</v>
      </c>
      <c r="C173" s="242" t="s">
        <v>335</v>
      </c>
      <c r="D173" s="242" t="s">
        <v>1004</v>
      </c>
      <c r="E173" s="242" t="s">
        <v>1166</v>
      </c>
      <c r="F173" s="243">
        <v>391700</v>
      </c>
      <c r="G173" s="123" t="str">
        <f t="shared" si="4"/>
        <v>01138020000000</v>
      </c>
      <c r="J173" s="431" t="str">
        <f t="shared" si="5"/>
        <v>01138020000000</v>
      </c>
    </row>
    <row r="174" spans="1:10" ht="63.75">
      <c r="A174" s="241" t="s">
        <v>539</v>
      </c>
      <c r="B174" s="242" t="s">
        <v>5</v>
      </c>
      <c r="C174" s="242" t="s">
        <v>335</v>
      </c>
      <c r="D174" s="242" t="s">
        <v>650</v>
      </c>
      <c r="E174" s="242" t="s">
        <v>1166</v>
      </c>
      <c r="F174" s="243">
        <v>102300</v>
      </c>
      <c r="G174" s="123" t="str">
        <f t="shared" si="4"/>
        <v>01138020074290</v>
      </c>
      <c r="J174" s="431" t="str">
        <f t="shared" si="5"/>
        <v>01138020074290</v>
      </c>
    </row>
    <row r="175" spans="1:10" ht="51">
      <c r="A175" s="241" t="s">
        <v>1305</v>
      </c>
      <c r="B175" s="242" t="s">
        <v>5</v>
      </c>
      <c r="C175" s="242" t="s">
        <v>335</v>
      </c>
      <c r="D175" s="242" t="s">
        <v>650</v>
      </c>
      <c r="E175" s="242" t="s">
        <v>271</v>
      </c>
      <c r="F175" s="243">
        <v>98680</v>
      </c>
      <c r="G175" s="123" t="str">
        <f t="shared" si="4"/>
        <v>01138020074290100</v>
      </c>
      <c r="J175" s="431" t="str">
        <f t="shared" si="5"/>
        <v>01138020074290100</v>
      </c>
    </row>
    <row r="176" spans="1:10" ht="25.5">
      <c r="A176" s="241" t="s">
        <v>1195</v>
      </c>
      <c r="B176" s="242" t="s">
        <v>5</v>
      </c>
      <c r="C176" s="242" t="s">
        <v>335</v>
      </c>
      <c r="D176" s="242" t="s">
        <v>650</v>
      </c>
      <c r="E176" s="242" t="s">
        <v>28</v>
      </c>
      <c r="F176" s="243">
        <v>98680</v>
      </c>
      <c r="G176" s="123" t="str">
        <f t="shared" si="4"/>
        <v>01138020074290120</v>
      </c>
      <c r="J176" s="431" t="str">
        <f t="shared" si="5"/>
        <v>01138020074290120</v>
      </c>
    </row>
    <row r="177" spans="1:10" ht="25.5">
      <c r="A177" s="241" t="s">
        <v>949</v>
      </c>
      <c r="B177" s="242" t="s">
        <v>5</v>
      </c>
      <c r="C177" s="242" t="s">
        <v>335</v>
      </c>
      <c r="D177" s="242" t="s">
        <v>650</v>
      </c>
      <c r="E177" s="242" t="s">
        <v>322</v>
      </c>
      <c r="F177" s="243">
        <v>75793</v>
      </c>
      <c r="G177" s="123" t="str">
        <f t="shared" si="4"/>
        <v>01138020074290121</v>
      </c>
      <c r="J177" s="431" t="str">
        <f t="shared" si="5"/>
        <v>01138020074290121</v>
      </c>
    </row>
    <row r="178" spans="1:10" ht="38.25">
      <c r="A178" s="241" t="s">
        <v>1050</v>
      </c>
      <c r="B178" s="242" t="s">
        <v>5</v>
      </c>
      <c r="C178" s="242" t="s">
        <v>335</v>
      </c>
      <c r="D178" s="242" t="s">
        <v>650</v>
      </c>
      <c r="E178" s="242" t="s">
        <v>1051</v>
      </c>
      <c r="F178" s="243">
        <v>22887</v>
      </c>
      <c r="G178" s="123" t="str">
        <f t="shared" si="4"/>
        <v>01138020074290129</v>
      </c>
      <c r="J178" s="431" t="str">
        <f t="shared" si="5"/>
        <v>01138020074290129</v>
      </c>
    </row>
    <row r="179" spans="1:10" ht="25.5">
      <c r="A179" s="241" t="s">
        <v>1306</v>
      </c>
      <c r="B179" s="242" t="s">
        <v>5</v>
      </c>
      <c r="C179" s="242" t="s">
        <v>335</v>
      </c>
      <c r="D179" s="242" t="s">
        <v>650</v>
      </c>
      <c r="E179" s="242" t="s">
        <v>1307</v>
      </c>
      <c r="F179" s="243">
        <v>3620</v>
      </c>
      <c r="G179" s="123" t="str">
        <f t="shared" si="4"/>
        <v>01138020074290200</v>
      </c>
      <c r="J179" s="431" t="str">
        <f t="shared" si="5"/>
        <v>01138020074290200</v>
      </c>
    </row>
    <row r="180" spans="1:10" ht="25.5">
      <c r="A180" s="241" t="s">
        <v>1188</v>
      </c>
      <c r="B180" s="242" t="s">
        <v>5</v>
      </c>
      <c r="C180" s="242" t="s">
        <v>335</v>
      </c>
      <c r="D180" s="242" t="s">
        <v>650</v>
      </c>
      <c r="E180" s="242" t="s">
        <v>1189</v>
      </c>
      <c r="F180" s="243">
        <v>3620</v>
      </c>
      <c r="G180" s="123" t="str">
        <f t="shared" si="4"/>
        <v>01138020074290240</v>
      </c>
      <c r="J180" s="431" t="str">
        <f t="shared" si="5"/>
        <v>01138020074290240</v>
      </c>
    </row>
    <row r="181" spans="1:10">
      <c r="A181" s="241" t="s">
        <v>1214</v>
      </c>
      <c r="B181" s="242" t="s">
        <v>5</v>
      </c>
      <c r="C181" s="242" t="s">
        <v>335</v>
      </c>
      <c r="D181" s="242" t="s">
        <v>650</v>
      </c>
      <c r="E181" s="242" t="s">
        <v>327</v>
      </c>
      <c r="F181" s="243">
        <v>3620</v>
      </c>
      <c r="G181" s="123" t="str">
        <f t="shared" si="4"/>
        <v>01138020074290244</v>
      </c>
      <c r="J181" s="431" t="str">
        <f t="shared" si="5"/>
        <v>01138020074290244</v>
      </c>
    </row>
    <row r="182" spans="1:10" ht="38.25">
      <c r="A182" s="241" t="s">
        <v>336</v>
      </c>
      <c r="B182" s="242" t="s">
        <v>5</v>
      </c>
      <c r="C182" s="242" t="s">
        <v>335</v>
      </c>
      <c r="D182" s="242" t="s">
        <v>651</v>
      </c>
      <c r="E182" s="242" t="s">
        <v>1166</v>
      </c>
      <c r="F182" s="243">
        <v>180200</v>
      </c>
      <c r="G182" s="123" t="str">
        <f t="shared" si="4"/>
        <v>01138020075190</v>
      </c>
      <c r="J182" s="431" t="str">
        <f t="shared" si="5"/>
        <v>01138020075190</v>
      </c>
    </row>
    <row r="183" spans="1:10" ht="51">
      <c r="A183" s="241" t="s">
        <v>1305</v>
      </c>
      <c r="B183" s="242" t="s">
        <v>5</v>
      </c>
      <c r="C183" s="242" t="s">
        <v>335</v>
      </c>
      <c r="D183" s="242" t="s">
        <v>651</v>
      </c>
      <c r="E183" s="242" t="s">
        <v>271</v>
      </c>
      <c r="F183" s="243">
        <v>152994</v>
      </c>
      <c r="G183" s="123" t="str">
        <f t="shared" si="4"/>
        <v>01138020075190100</v>
      </c>
      <c r="J183" s="431" t="str">
        <f t="shared" si="5"/>
        <v>01138020075190100</v>
      </c>
    </row>
    <row r="184" spans="1:10" ht="25.5">
      <c r="A184" s="241" t="s">
        <v>1195</v>
      </c>
      <c r="B184" s="242" t="s">
        <v>5</v>
      </c>
      <c r="C184" s="242" t="s">
        <v>335</v>
      </c>
      <c r="D184" s="242" t="s">
        <v>651</v>
      </c>
      <c r="E184" s="242" t="s">
        <v>28</v>
      </c>
      <c r="F184" s="243">
        <v>152994</v>
      </c>
      <c r="G184" s="123" t="str">
        <f t="shared" si="4"/>
        <v>01138020075190120</v>
      </c>
      <c r="J184" s="431" t="str">
        <f t="shared" si="5"/>
        <v>01138020075190120</v>
      </c>
    </row>
    <row r="185" spans="1:10" ht="25.5">
      <c r="A185" s="241" t="s">
        <v>949</v>
      </c>
      <c r="B185" s="242" t="s">
        <v>5</v>
      </c>
      <c r="C185" s="242" t="s">
        <v>335</v>
      </c>
      <c r="D185" s="242" t="s">
        <v>651</v>
      </c>
      <c r="E185" s="242" t="s">
        <v>322</v>
      </c>
      <c r="F185" s="243">
        <v>117507</v>
      </c>
      <c r="G185" s="123" t="str">
        <f t="shared" si="4"/>
        <v>01138020075190121</v>
      </c>
      <c r="J185" s="431" t="str">
        <f t="shared" si="5"/>
        <v>01138020075190121</v>
      </c>
    </row>
    <row r="186" spans="1:10" ht="81" customHeight="1">
      <c r="A186" s="241" t="s">
        <v>1050</v>
      </c>
      <c r="B186" s="242" t="s">
        <v>5</v>
      </c>
      <c r="C186" s="242" t="s">
        <v>335</v>
      </c>
      <c r="D186" s="242" t="s">
        <v>651</v>
      </c>
      <c r="E186" s="242" t="s">
        <v>1051</v>
      </c>
      <c r="F186" s="243">
        <v>35487</v>
      </c>
      <c r="G186" s="123" t="str">
        <f t="shared" si="4"/>
        <v>01138020075190129</v>
      </c>
      <c r="J186" s="431" t="str">
        <f t="shared" si="5"/>
        <v>01138020075190129</v>
      </c>
    </row>
    <row r="187" spans="1:10" ht="25.5">
      <c r="A187" s="241" t="s">
        <v>1306</v>
      </c>
      <c r="B187" s="242" t="s">
        <v>5</v>
      </c>
      <c r="C187" s="242" t="s">
        <v>335</v>
      </c>
      <c r="D187" s="242" t="s">
        <v>651</v>
      </c>
      <c r="E187" s="242" t="s">
        <v>1307</v>
      </c>
      <c r="F187" s="243">
        <v>27206</v>
      </c>
      <c r="G187" s="123" t="str">
        <f t="shared" si="4"/>
        <v>01138020075190200</v>
      </c>
      <c r="J187" s="431" t="str">
        <f t="shared" si="5"/>
        <v>01138020075190200</v>
      </c>
    </row>
    <row r="188" spans="1:10" ht="25.5">
      <c r="A188" s="241" t="s">
        <v>1188</v>
      </c>
      <c r="B188" s="242" t="s">
        <v>5</v>
      </c>
      <c r="C188" s="242" t="s">
        <v>335</v>
      </c>
      <c r="D188" s="242" t="s">
        <v>651</v>
      </c>
      <c r="E188" s="242" t="s">
        <v>1189</v>
      </c>
      <c r="F188" s="243">
        <v>27206</v>
      </c>
      <c r="G188" s="123" t="str">
        <f t="shared" si="4"/>
        <v>01138020075190240</v>
      </c>
      <c r="J188" s="431" t="str">
        <f t="shared" si="5"/>
        <v>01138020075190240</v>
      </c>
    </row>
    <row r="189" spans="1:10">
      <c r="A189" s="241" t="s">
        <v>1214</v>
      </c>
      <c r="B189" s="242" t="s">
        <v>5</v>
      </c>
      <c r="C189" s="242" t="s">
        <v>335</v>
      </c>
      <c r="D189" s="242" t="s">
        <v>651</v>
      </c>
      <c r="E189" s="242" t="s">
        <v>327</v>
      </c>
      <c r="F189" s="243">
        <v>27206</v>
      </c>
      <c r="G189" s="123" t="str">
        <f t="shared" si="4"/>
        <v>01138020075190244</v>
      </c>
      <c r="J189" s="431" t="str">
        <f t="shared" si="5"/>
        <v>01138020075190244</v>
      </c>
    </row>
    <row r="190" spans="1:10" ht="114.75">
      <c r="A190" s="241" t="s">
        <v>2110</v>
      </c>
      <c r="B190" s="242" t="s">
        <v>5</v>
      </c>
      <c r="C190" s="242" t="s">
        <v>335</v>
      </c>
      <c r="D190" s="242" t="s">
        <v>1763</v>
      </c>
      <c r="E190" s="242" t="s">
        <v>1166</v>
      </c>
      <c r="F190" s="243">
        <v>109200</v>
      </c>
      <c r="G190" s="123" t="str">
        <f t="shared" si="4"/>
        <v>01138020078460</v>
      </c>
      <c r="J190" s="431" t="str">
        <f t="shared" si="5"/>
        <v>01138020078460</v>
      </c>
    </row>
    <row r="191" spans="1:10" ht="51">
      <c r="A191" s="241" t="s">
        <v>1305</v>
      </c>
      <c r="B191" s="242" t="s">
        <v>5</v>
      </c>
      <c r="C191" s="242" t="s">
        <v>335</v>
      </c>
      <c r="D191" s="242" t="s">
        <v>1763</v>
      </c>
      <c r="E191" s="242" t="s">
        <v>271</v>
      </c>
      <c r="F191" s="243">
        <v>106600</v>
      </c>
      <c r="G191" s="123" t="str">
        <f t="shared" si="4"/>
        <v>01138020078460100</v>
      </c>
      <c r="J191" s="431" t="str">
        <f t="shared" si="5"/>
        <v>01138020078460100</v>
      </c>
    </row>
    <row r="192" spans="1:10" ht="25.5">
      <c r="A192" s="241" t="s">
        <v>1195</v>
      </c>
      <c r="B192" s="242" t="s">
        <v>5</v>
      </c>
      <c r="C192" s="242" t="s">
        <v>335</v>
      </c>
      <c r="D192" s="242" t="s">
        <v>1763</v>
      </c>
      <c r="E192" s="242" t="s">
        <v>28</v>
      </c>
      <c r="F192" s="243">
        <v>106600</v>
      </c>
      <c r="G192" s="123" t="str">
        <f t="shared" si="4"/>
        <v>01138020078460120</v>
      </c>
      <c r="J192" s="431" t="str">
        <f t="shared" si="5"/>
        <v>01138020078460120</v>
      </c>
    </row>
    <row r="193" spans="1:10" ht="25.5">
      <c r="A193" s="241" t="s">
        <v>949</v>
      </c>
      <c r="B193" s="242" t="s">
        <v>5</v>
      </c>
      <c r="C193" s="242" t="s">
        <v>335</v>
      </c>
      <c r="D193" s="242" t="s">
        <v>1763</v>
      </c>
      <c r="E193" s="242" t="s">
        <v>322</v>
      </c>
      <c r="F193" s="243">
        <v>81856</v>
      </c>
      <c r="G193" s="123" t="str">
        <f t="shared" ref="G193:G247" si="6">CONCATENATE(C193,D193,E193)</f>
        <v>01138020078460121</v>
      </c>
      <c r="J193" s="431" t="str">
        <f t="shared" si="5"/>
        <v>01138020078460121</v>
      </c>
    </row>
    <row r="194" spans="1:10" ht="38.25">
      <c r="A194" s="241" t="s">
        <v>1050</v>
      </c>
      <c r="B194" s="242" t="s">
        <v>5</v>
      </c>
      <c r="C194" s="242" t="s">
        <v>335</v>
      </c>
      <c r="D194" s="242" t="s">
        <v>1763</v>
      </c>
      <c r="E194" s="242" t="s">
        <v>1051</v>
      </c>
      <c r="F194" s="243">
        <v>24744</v>
      </c>
      <c r="G194" s="123" t="str">
        <f t="shared" si="6"/>
        <v>01138020078460129</v>
      </c>
      <c r="J194" s="431" t="str">
        <f t="shared" si="5"/>
        <v>01138020078460129</v>
      </c>
    </row>
    <row r="195" spans="1:10" ht="25.5">
      <c r="A195" s="241" t="s">
        <v>1306</v>
      </c>
      <c r="B195" s="242" t="s">
        <v>5</v>
      </c>
      <c r="C195" s="242" t="s">
        <v>335</v>
      </c>
      <c r="D195" s="242" t="s">
        <v>1763</v>
      </c>
      <c r="E195" s="242" t="s">
        <v>1307</v>
      </c>
      <c r="F195" s="243">
        <v>2600</v>
      </c>
      <c r="G195" s="123" t="str">
        <f t="shared" si="6"/>
        <v>01138020078460200</v>
      </c>
      <c r="J195" s="431" t="str">
        <f t="shared" si="5"/>
        <v>01138020078460200</v>
      </c>
    </row>
    <row r="196" spans="1:10" ht="25.5">
      <c r="A196" s="241" t="s">
        <v>1188</v>
      </c>
      <c r="B196" s="242" t="s">
        <v>5</v>
      </c>
      <c r="C196" s="242" t="s">
        <v>335</v>
      </c>
      <c r="D196" s="242" t="s">
        <v>1763</v>
      </c>
      <c r="E196" s="242" t="s">
        <v>1189</v>
      </c>
      <c r="F196" s="243">
        <v>2600</v>
      </c>
      <c r="G196" s="123" t="str">
        <f t="shared" si="6"/>
        <v>01138020078460240</v>
      </c>
      <c r="J196" s="431" t="str">
        <f t="shared" si="5"/>
        <v>01138020078460240</v>
      </c>
    </row>
    <row r="197" spans="1:10">
      <c r="A197" s="241" t="s">
        <v>1214</v>
      </c>
      <c r="B197" s="242" t="s">
        <v>5</v>
      </c>
      <c r="C197" s="242" t="s">
        <v>335</v>
      </c>
      <c r="D197" s="242" t="s">
        <v>1763</v>
      </c>
      <c r="E197" s="242" t="s">
        <v>327</v>
      </c>
      <c r="F197" s="243">
        <v>2600</v>
      </c>
      <c r="G197" s="123" t="str">
        <f t="shared" si="6"/>
        <v>01138020078460244</v>
      </c>
      <c r="J197" s="431" t="str">
        <f t="shared" si="5"/>
        <v>01138020078460244</v>
      </c>
    </row>
    <row r="198" spans="1:10" ht="25.5">
      <c r="A198" s="241" t="s">
        <v>598</v>
      </c>
      <c r="B198" s="242" t="s">
        <v>5</v>
      </c>
      <c r="C198" s="242" t="s">
        <v>335</v>
      </c>
      <c r="D198" s="242" t="s">
        <v>1007</v>
      </c>
      <c r="E198" s="242" t="s">
        <v>1166</v>
      </c>
      <c r="F198" s="243">
        <v>10290900</v>
      </c>
      <c r="G198" s="123" t="str">
        <f t="shared" si="6"/>
        <v>01139000000000</v>
      </c>
      <c r="J198" s="431" t="str">
        <f t="shared" si="5"/>
        <v>01139000000000</v>
      </c>
    </row>
    <row r="199" spans="1:10" ht="51">
      <c r="A199" s="241" t="s">
        <v>1919</v>
      </c>
      <c r="B199" s="242" t="s">
        <v>5</v>
      </c>
      <c r="C199" s="242" t="s">
        <v>335</v>
      </c>
      <c r="D199" s="242" t="s">
        <v>1010</v>
      </c>
      <c r="E199" s="242" t="s">
        <v>1166</v>
      </c>
      <c r="F199" s="243">
        <v>60000</v>
      </c>
      <c r="G199" s="123" t="str">
        <f t="shared" si="6"/>
        <v>01139060000000</v>
      </c>
      <c r="J199" s="431" t="str">
        <f t="shared" si="5"/>
        <v>01139060000000</v>
      </c>
    </row>
    <row r="200" spans="1:10" ht="51">
      <c r="A200" s="241" t="s">
        <v>1919</v>
      </c>
      <c r="B200" s="242" t="s">
        <v>5</v>
      </c>
      <c r="C200" s="242" t="s">
        <v>335</v>
      </c>
      <c r="D200" s="242" t="s">
        <v>652</v>
      </c>
      <c r="E200" s="242" t="s">
        <v>1166</v>
      </c>
      <c r="F200" s="243">
        <v>60000</v>
      </c>
      <c r="G200" s="123" t="str">
        <f t="shared" si="6"/>
        <v>01139060080000</v>
      </c>
      <c r="J200" s="431" t="str">
        <f t="shared" si="5"/>
        <v>01139060080000</v>
      </c>
    </row>
    <row r="201" spans="1:10">
      <c r="A201" s="241" t="s">
        <v>1310</v>
      </c>
      <c r="B201" s="242" t="s">
        <v>5</v>
      </c>
      <c r="C201" s="242" t="s">
        <v>335</v>
      </c>
      <c r="D201" s="242" t="s">
        <v>652</v>
      </c>
      <c r="E201" s="242" t="s">
        <v>1311</v>
      </c>
      <c r="F201" s="243">
        <v>60000</v>
      </c>
      <c r="G201" s="123" t="str">
        <f t="shared" si="6"/>
        <v>01139060080000300</v>
      </c>
      <c r="J201" s="431" t="str">
        <f t="shared" si="5"/>
        <v>01139060080000300</v>
      </c>
    </row>
    <row r="202" spans="1:10" ht="25.5">
      <c r="A202" s="241" t="s">
        <v>337</v>
      </c>
      <c r="B202" s="242" t="s">
        <v>5</v>
      </c>
      <c r="C202" s="242" t="s">
        <v>335</v>
      </c>
      <c r="D202" s="242" t="s">
        <v>652</v>
      </c>
      <c r="E202" s="242" t="s">
        <v>338</v>
      </c>
      <c r="F202" s="243">
        <v>60000</v>
      </c>
      <c r="G202" s="123" t="str">
        <f t="shared" si="6"/>
        <v>01139060080000330</v>
      </c>
      <c r="J202" s="431" t="str">
        <f t="shared" ref="J202:J265" si="7">CONCATENATE(C202,D202,E202)</f>
        <v>01139060080000330</v>
      </c>
    </row>
    <row r="203" spans="1:10" ht="25.5">
      <c r="A203" s="241" t="s">
        <v>428</v>
      </c>
      <c r="B203" s="242" t="s">
        <v>5</v>
      </c>
      <c r="C203" s="242" t="s">
        <v>335</v>
      </c>
      <c r="D203" s="242" t="s">
        <v>1011</v>
      </c>
      <c r="E203" s="242" t="s">
        <v>1166</v>
      </c>
      <c r="F203" s="243">
        <v>10230900</v>
      </c>
      <c r="G203" s="123" t="str">
        <f t="shared" si="6"/>
        <v>01139090000000</v>
      </c>
      <c r="J203" s="431" t="str">
        <f t="shared" si="7"/>
        <v>01139090000000</v>
      </c>
    </row>
    <row r="204" spans="1:10" ht="51">
      <c r="A204" s="241" t="s">
        <v>2040</v>
      </c>
      <c r="B204" s="242" t="s">
        <v>5</v>
      </c>
      <c r="C204" s="242" t="s">
        <v>335</v>
      </c>
      <c r="D204" s="242" t="s">
        <v>2041</v>
      </c>
      <c r="E204" s="242" t="s">
        <v>1166</v>
      </c>
      <c r="F204" s="243">
        <v>10230900</v>
      </c>
      <c r="G204" s="123" t="str">
        <f t="shared" si="6"/>
        <v>0113909008Г000</v>
      </c>
      <c r="J204" s="431" t="str">
        <f t="shared" si="7"/>
        <v>0113909008Г000</v>
      </c>
    </row>
    <row r="205" spans="1:10" ht="25.5">
      <c r="A205" s="241" t="s">
        <v>1306</v>
      </c>
      <c r="B205" s="242" t="s">
        <v>5</v>
      </c>
      <c r="C205" s="242" t="s">
        <v>335</v>
      </c>
      <c r="D205" s="242" t="s">
        <v>2041</v>
      </c>
      <c r="E205" s="242" t="s">
        <v>1307</v>
      </c>
      <c r="F205" s="243">
        <v>10230900</v>
      </c>
      <c r="G205" s="123" t="str">
        <f t="shared" si="6"/>
        <v>0113909008Г000200</v>
      </c>
      <c r="J205" s="431" t="str">
        <f t="shared" si="7"/>
        <v>0113909008Г000200</v>
      </c>
    </row>
    <row r="206" spans="1:10" ht="25.5">
      <c r="A206" s="241" t="s">
        <v>1188</v>
      </c>
      <c r="B206" s="242" t="s">
        <v>5</v>
      </c>
      <c r="C206" s="242" t="s">
        <v>335</v>
      </c>
      <c r="D206" s="242" t="s">
        <v>2041</v>
      </c>
      <c r="E206" s="242" t="s">
        <v>1189</v>
      </c>
      <c r="F206" s="243">
        <v>10230900</v>
      </c>
      <c r="G206" s="123" t="str">
        <f t="shared" si="6"/>
        <v>0113909008Г000240</v>
      </c>
      <c r="J206" s="431" t="str">
        <f t="shared" si="7"/>
        <v>0113909008Г000240</v>
      </c>
    </row>
    <row r="207" spans="1:10">
      <c r="A207" s="241" t="s">
        <v>1660</v>
      </c>
      <c r="B207" s="242" t="s">
        <v>5</v>
      </c>
      <c r="C207" s="242" t="s">
        <v>335</v>
      </c>
      <c r="D207" s="242" t="s">
        <v>2041</v>
      </c>
      <c r="E207" s="242" t="s">
        <v>1661</v>
      </c>
      <c r="F207" s="243">
        <v>10230900</v>
      </c>
      <c r="G207" s="123" t="str">
        <f t="shared" si="6"/>
        <v>0113909008Г000247</v>
      </c>
      <c r="J207" s="431" t="str">
        <f t="shared" si="7"/>
        <v>0113909008Г000247</v>
      </c>
    </row>
    <row r="208" spans="1:10" ht="25.5">
      <c r="A208" s="241" t="s">
        <v>236</v>
      </c>
      <c r="B208" s="242" t="s">
        <v>5</v>
      </c>
      <c r="C208" s="242" t="s">
        <v>1129</v>
      </c>
      <c r="D208" s="242" t="s">
        <v>1166</v>
      </c>
      <c r="E208" s="242" t="s">
        <v>1166</v>
      </c>
      <c r="F208" s="243">
        <v>7121708</v>
      </c>
      <c r="G208" s="123" t="str">
        <f t="shared" si="6"/>
        <v>0300</v>
      </c>
      <c r="J208" s="431" t="str">
        <f t="shared" si="7"/>
        <v>0300</v>
      </c>
    </row>
    <row r="209" spans="1:10" ht="38.25">
      <c r="A209" s="241" t="s">
        <v>1663</v>
      </c>
      <c r="B209" s="242" t="s">
        <v>5</v>
      </c>
      <c r="C209" s="242" t="s">
        <v>342</v>
      </c>
      <c r="D209" s="242" t="s">
        <v>1166</v>
      </c>
      <c r="E209" s="242" t="s">
        <v>1166</v>
      </c>
      <c r="F209" s="243">
        <v>7121708</v>
      </c>
      <c r="G209" s="123" t="str">
        <f t="shared" si="6"/>
        <v>0310</v>
      </c>
      <c r="J209" s="431" t="str">
        <f t="shared" si="7"/>
        <v>0310</v>
      </c>
    </row>
    <row r="210" spans="1:10" ht="51">
      <c r="A210" s="241" t="s">
        <v>1692</v>
      </c>
      <c r="B210" s="242" t="s">
        <v>5</v>
      </c>
      <c r="C210" s="242" t="s">
        <v>342</v>
      </c>
      <c r="D210" s="242" t="s">
        <v>974</v>
      </c>
      <c r="E210" s="242" t="s">
        <v>1166</v>
      </c>
      <c r="F210" s="243">
        <v>7121708</v>
      </c>
      <c r="G210" s="123" t="str">
        <f t="shared" si="6"/>
        <v>03100400000000</v>
      </c>
      <c r="J210" s="431" t="str">
        <f t="shared" si="7"/>
        <v>03100400000000</v>
      </c>
    </row>
    <row r="211" spans="1:10" ht="51">
      <c r="A211" s="241" t="s">
        <v>454</v>
      </c>
      <c r="B211" s="242" t="s">
        <v>5</v>
      </c>
      <c r="C211" s="242" t="s">
        <v>342</v>
      </c>
      <c r="D211" s="242" t="s">
        <v>975</v>
      </c>
      <c r="E211" s="242" t="s">
        <v>1166</v>
      </c>
      <c r="F211" s="243">
        <v>6931013</v>
      </c>
      <c r="G211" s="123" t="str">
        <f t="shared" si="6"/>
        <v>03100410000000</v>
      </c>
      <c r="J211" s="431" t="str">
        <f t="shared" si="7"/>
        <v>03100410000000</v>
      </c>
    </row>
    <row r="212" spans="1:10" ht="114.75">
      <c r="A212" s="241" t="s">
        <v>339</v>
      </c>
      <c r="B212" s="242" t="s">
        <v>5</v>
      </c>
      <c r="C212" s="242" t="s">
        <v>342</v>
      </c>
      <c r="D212" s="242" t="s">
        <v>653</v>
      </c>
      <c r="E212" s="242" t="s">
        <v>1166</v>
      </c>
      <c r="F212" s="243">
        <v>6769013</v>
      </c>
      <c r="G212" s="123" t="str">
        <f t="shared" si="6"/>
        <v>03100410040010</v>
      </c>
      <c r="J212" s="431" t="str">
        <f t="shared" si="7"/>
        <v>03100410040010</v>
      </c>
    </row>
    <row r="213" spans="1:10" ht="51">
      <c r="A213" s="241" t="s">
        <v>1305</v>
      </c>
      <c r="B213" s="242" t="s">
        <v>5</v>
      </c>
      <c r="C213" s="242" t="s">
        <v>342</v>
      </c>
      <c r="D213" s="242" t="s">
        <v>653</v>
      </c>
      <c r="E213" s="242" t="s">
        <v>271</v>
      </c>
      <c r="F213" s="243">
        <v>6769013</v>
      </c>
      <c r="G213" s="123" t="str">
        <f t="shared" si="6"/>
        <v>03100410040010100</v>
      </c>
      <c r="J213" s="431" t="str">
        <f t="shared" si="7"/>
        <v>03100410040010100</v>
      </c>
    </row>
    <row r="214" spans="1:10">
      <c r="A214" s="241" t="s">
        <v>1182</v>
      </c>
      <c r="B214" s="242" t="s">
        <v>5</v>
      </c>
      <c r="C214" s="242" t="s">
        <v>342</v>
      </c>
      <c r="D214" s="242" t="s">
        <v>653</v>
      </c>
      <c r="E214" s="242" t="s">
        <v>133</v>
      </c>
      <c r="F214" s="243">
        <v>6769013</v>
      </c>
      <c r="G214" s="123" t="str">
        <f t="shared" si="6"/>
        <v>03100410040010110</v>
      </c>
      <c r="J214" s="431" t="str">
        <f t="shared" si="7"/>
        <v>03100410040010110</v>
      </c>
    </row>
    <row r="215" spans="1:10">
      <c r="A215" s="241" t="s">
        <v>1130</v>
      </c>
      <c r="B215" s="242" t="s">
        <v>5</v>
      </c>
      <c r="C215" s="242" t="s">
        <v>342</v>
      </c>
      <c r="D215" s="242" t="s">
        <v>653</v>
      </c>
      <c r="E215" s="242" t="s">
        <v>340</v>
      </c>
      <c r="F215" s="243">
        <v>5198935</v>
      </c>
      <c r="G215" s="123" t="str">
        <f t="shared" si="6"/>
        <v>03100410040010111</v>
      </c>
      <c r="J215" s="431" t="str">
        <f t="shared" si="7"/>
        <v>03100410040010111</v>
      </c>
    </row>
    <row r="216" spans="1:10" ht="38.25">
      <c r="A216" s="241" t="s">
        <v>1131</v>
      </c>
      <c r="B216" s="242" t="s">
        <v>5</v>
      </c>
      <c r="C216" s="242" t="s">
        <v>342</v>
      </c>
      <c r="D216" s="242" t="s">
        <v>653</v>
      </c>
      <c r="E216" s="242" t="s">
        <v>1052</v>
      </c>
      <c r="F216" s="243">
        <v>1570078</v>
      </c>
      <c r="G216" s="123" t="str">
        <f t="shared" si="6"/>
        <v>03100410040010119</v>
      </c>
      <c r="J216" s="431" t="str">
        <f t="shared" si="7"/>
        <v>03100410040010119</v>
      </c>
    </row>
    <row r="217" spans="1:10" ht="102">
      <c r="A217" s="241" t="s">
        <v>348</v>
      </c>
      <c r="B217" s="242" t="s">
        <v>5</v>
      </c>
      <c r="C217" s="242" t="s">
        <v>342</v>
      </c>
      <c r="D217" s="242" t="s">
        <v>1662</v>
      </c>
      <c r="E217" s="242" t="s">
        <v>1166</v>
      </c>
      <c r="F217" s="243">
        <v>22000</v>
      </c>
      <c r="G217" s="123" t="str">
        <f t="shared" si="6"/>
        <v>03100410080000</v>
      </c>
      <c r="J217" s="431" t="str">
        <f t="shared" si="7"/>
        <v>03100410080000</v>
      </c>
    </row>
    <row r="218" spans="1:10" ht="25.5">
      <c r="A218" s="241" t="s">
        <v>1306</v>
      </c>
      <c r="B218" s="242" t="s">
        <v>5</v>
      </c>
      <c r="C218" s="242" t="s">
        <v>342</v>
      </c>
      <c r="D218" s="242" t="s">
        <v>1662</v>
      </c>
      <c r="E218" s="242" t="s">
        <v>1307</v>
      </c>
      <c r="F218" s="243">
        <v>22000</v>
      </c>
      <c r="G218" s="123" t="str">
        <f t="shared" si="6"/>
        <v>03100410080000200</v>
      </c>
      <c r="J218" s="431" t="str">
        <f t="shared" si="7"/>
        <v>03100410080000200</v>
      </c>
    </row>
    <row r="219" spans="1:10" ht="25.5">
      <c r="A219" s="241" t="s">
        <v>1188</v>
      </c>
      <c r="B219" s="242" t="s">
        <v>5</v>
      </c>
      <c r="C219" s="242" t="s">
        <v>342</v>
      </c>
      <c r="D219" s="242" t="s">
        <v>1662</v>
      </c>
      <c r="E219" s="242" t="s">
        <v>1189</v>
      </c>
      <c r="F219" s="243">
        <v>22000</v>
      </c>
      <c r="G219" s="123" t="str">
        <f t="shared" si="6"/>
        <v>03100410080000240</v>
      </c>
      <c r="J219" s="431" t="str">
        <f t="shared" si="7"/>
        <v>03100410080000240</v>
      </c>
    </row>
    <row r="220" spans="1:10">
      <c r="A220" s="241" t="s">
        <v>1214</v>
      </c>
      <c r="B220" s="242" t="s">
        <v>5</v>
      </c>
      <c r="C220" s="242" t="s">
        <v>342</v>
      </c>
      <c r="D220" s="242" t="s">
        <v>1662</v>
      </c>
      <c r="E220" s="242" t="s">
        <v>327</v>
      </c>
      <c r="F220" s="243">
        <v>22000</v>
      </c>
      <c r="G220" s="123" t="str">
        <f t="shared" si="6"/>
        <v>03100410080000244</v>
      </c>
      <c r="J220" s="431" t="str">
        <f t="shared" si="7"/>
        <v>03100410080000244</v>
      </c>
    </row>
    <row r="221" spans="1:10" ht="127.5">
      <c r="A221" s="241" t="s">
        <v>1858</v>
      </c>
      <c r="B221" s="242" t="s">
        <v>5</v>
      </c>
      <c r="C221" s="242" t="s">
        <v>342</v>
      </c>
      <c r="D221" s="242" t="s">
        <v>1859</v>
      </c>
      <c r="E221" s="242" t="s">
        <v>1166</v>
      </c>
      <c r="F221" s="243">
        <v>140000</v>
      </c>
      <c r="G221" s="123" t="str">
        <f t="shared" si="6"/>
        <v>0310041008Ф090</v>
      </c>
      <c r="J221" s="431" t="str">
        <f t="shared" si="7"/>
        <v>0310041008Ф090</v>
      </c>
    </row>
    <row r="222" spans="1:10" ht="25.5">
      <c r="A222" s="241" t="s">
        <v>1306</v>
      </c>
      <c r="B222" s="242" t="s">
        <v>5</v>
      </c>
      <c r="C222" s="242" t="s">
        <v>342</v>
      </c>
      <c r="D222" s="242" t="s">
        <v>1859</v>
      </c>
      <c r="E222" s="242" t="s">
        <v>1307</v>
      </c>
      <c r="F222" s="243">
        <v>140000</v>
      </c>
      <c r="G222" s="123" t="str">
        <f t="shared" si="6"/>
        <v>0310041008Ф090200</v>
      </c>
      <c r="J222" s="431" t="str">
        <f t="shared" si="7"/>
        <v>0310041008Ф090200</v>
      </c>
    </row>
    <row r="223" spans="1:10" ht="25.5">
      <c r="A223" s="241" t="s">
        <v>1188</v>
      </c>
      <c r="B223" s="242" t="s">
        <v>5</v>
      </c>
      <c r="C223" s="242" t="s">
        <v>342</v>
      </c>
      <c r="D223" s="242" t="s">
        <v>1859</v>
      </c>
      <c r="E223" s="242" t="s">
        <v>1189</v>
      </c>
      <c r="F223" s="243">
        <v>140000</v>
      </c>
      <c r="G223" s="123" t="str">
        <f t="shared" si="6"/>
        <v>0310041008Ф090240</v>
      </c>
      <c r="J223" s="431" t="str">
        <f t="shared" si="7"/>
        <v>0310041008Ф090240</v>
      </c>
    </row>
    <row r="224" spans="1:10">
      <c r="A224" s="241" t="s">
        <v>1214</v>
      </c>
      <c r="B224" s="242" t="s">
        <v>5</v>
      </c>
      <c r="C224" s="242" t="s">
        <v>342</v>
      </c>
      <c r="D224" s="242" t="s">
        <v>1859</v>
      </c>
      <c r="E224" s="242" t="s">
        <v>327</v>
      </c>
      <c r="F224" s="243">
        <v>140000</v>
      </c>
      <c r="G224" s="123" t="str">
        <f t="shared" si="6"/>
        <v>0310041008Ф090244</v>
      </c>
      <c r="J224" s="431" t="str">
        <f t="shared" si="7"/>
        <v>0310041008Ф090244</v>
      </c>
    </row>
    <row r="225" spans="1:10" ht="25.5">
      <c r="A225" s="241" t="s">
        <v>456</v>
      </c>
      <c r="B225" s="242" t="s">
        <v>5</v>
      </c>
      <c r="C225" s="242" t="s">
        <v>342</v>
      </c>
      <c r="D225" s="242" t="s">
        <v>976</v>
      </c>
      <c r="E225" s="242" t="s">
        <v>1166</v>
      </c>
      <c r="F225" s="243">
        <v>190695</v>
      </c>
      <c r="G225" s="123" t="str">
        <f t="shared" si="6"/>
        <v>03100420000000</v>
      </c>
      <c r="J225" s="431" t="str">
        <f t="shared" si="7"/>
        <v>03100420000000</v>
      </c>
    </row>
    <row r="226" spans="1:10" ht="89.25">
      <c r="A226" s="241" t="s">
        <v>346</v>
      </c>
      <c r="B226" s="242" t="s">
        <v>5</v>
      </c>
      <c r="C226" s="242" t="s">
        <v>342</v>
      </c>
      <c r="D226" s="242" t="s">
        <v>658</v>
      </c>
      <c r="E226" s="242" t="s">
        <v>1166</v>
      </c>
      <c r="F226" s="243">
        <v>158100</v>
      </c>
      <c r="G226" s="123" t="str">
        <f t="shared" si="6"/>
        <v>03100420080020</v>
      </c>
      <c r="J226" s="431" t="str">
        <f t="shared" si="7"/>
        <v>03100420080020</v>
      </c>
    </row>
    <row r="227" spans="1:10" ht="25.5">
      <c r="A227" s="241" t="s">
        <v>1306</v>
      </c>
      <c r="B227" s="242" t="s">
        <v>5</v>
      </c>
      <c r="C227" s="242" t="s">
        <v>342</v>
      </c>
      <c r="D227" s="242" t="s">
        <v>658</v>
      </c>
      <c r="E227" s="242" t="s">
        <v>1307</v>
      </c>
      <c r="F227" s="243">
        <v>158100</v>
      </c>
      <c r="G227" s="123" t="str">
        <f t="shared" si="6"/>
        <v>03100420080020200</v>
      </c>
      <c r="J227" s="431" t="str">
        <f t="shared" si="7"/>
        <v>03100420080020200</v>
      </c>
    </row>
    <row r="228" spans="1:10" ht="25.5">
      <c r="A228" s="241" t="s">
        <v>1188</v>
      </c>
      <c r="B228" s="242" t="s">
        <v>5</v>
      </c>
      <c r="C228" s="242" t="s">
        <v>342</v>
      </c>
      <c r="D228" s="242" t="s">
        <v>658</v>
      </c>
      <c r="E228" s="242" t="s">
        <v>1189</v>
      </c>
      <c r="F228" s="243">
        <v>158100</v>
      </c>
      <c r="G228" s="123" t="str">
        <f t="shared" si="6"/>
        <v>03100420080020240</v>
      </c>
      <c r="J228" s="431" t="str">
        <f t="shared" si="7"/>
        <v>03100420080020240</v>
      </c>
    </row>
    <row r="229" spans="1:10">
      <c r="A229" s="241" t="s">
        <v>1214</v>
      </c>
      <c r="B229" s="242" t="s">
        <v>5</v>
      </c>
      <c r="C229" s="242" t="s">
        <v>342</v>
      </c>
      <c r="D229" s="242" t="s">
        <v>658</v>
      </c>
      <c r="E229" s="242" t="s">
        <v>327</v>
      </c>
      <c r="F229" s="243">
        <v>158100</v>
      </c>
      <c r="G229" s="123" t="str">
        <f t="shared" si="6"/>
        <v>03100420080020244</v>
      </c>
      <c r="J229" s="431" t="str">
        <f t="shared" si="7"/>
        <v>03100420080020244</v>
      </c>
    </row>
    <row r="230" spans="1:10" ht="89.25">
      <c r="A230" s="241" t="s">
        <v>347</v>
      </c>
      <c r="B230" s="242" t="s">
        <v>5</v>
      </c>
      <c r="C230" s="242" t="s">
        <v>342</v>
      </c>
      <c r="D230" s="242" t="s">
        <v>659</v>
      </c>
      <c r="E230" s="242" t="s">
        <v>1166</v>
      </c>
      <c r="F230" s="243">
        <v>31711</v>
      </c>
      <c r="G230" s="123" t="str">
        <f t="shared" si="6"/>
        <v>03100420080030</v>
      </c>
      <c r="J230" s="431" t="str">
        <f t="shared" si="7"/>
        <v>03100420080030</v>
      </c>
    </row>
    <row r="231" spans="1:10" ht="25.5">
      <c r="A231" s="241" t="s">
        <v>1306</v>
      </c>
      <c r="B231" s="242" t="s">
        <v>5</v>
      </c>
      <c r="C231" s="242" t="s">
        <v>342</v>
      </c>
      <c r="D231" s="242" t="s">
        <v>659</v>
      </c>
      <c r="E231" s="242" t="s">
        <v>1307</v>
      </c>
      <c r="F231" s="243">
        <v>31711</v>
      </c>
      <c r="G231" s="123" t="str">
        <f t="shared" si="6"/>
        <v>03100420080030200</v>
      </c>
      <c r="J231" s="431" t="str">
        <f t="shared" si="7"/>
        <v>03100420080030200</v>
      </c>
    </row>
    <row r="232" spans="1:10" ht="25.5">
      <c r="A232" s="241" t="s">
        <v>1188</v>
      </c>
      <c r="B232" s="242" t="s">
        <v>5</v>
      </c>
      <c r="C232" s="242" t="s">
        <v>342</v>
      </c>
      <c r="D232" s="242" t="s">
        <v>659</v>
      </c>
      <c r="E232" s="242" t="s">
        <v>1189</v>
      </c>
      <c r="F232" s="243">
        <v>31711</v>
      </c>
      <c r="G232" s="123" t="str">
        <f t="shared" si="6"/>
        <v>03100420080030240</v>
      </c>
      <c r="J232" s="431" t="str">
        <f t="shared" si="7"/>
        <v>03100420080030240</v>
      </c>
    </row>
    <row r="233" spans="1:10">
      <c r="A233" s="241" t="s">
        <v>1214</v>
      </c>
      <c r="B233" s="242" t="s">
        <v>5</v>
      </c>
      <c r="C233" s="242" t="s">
        <v>342</v>
      </c>
      <c r="D233" s="242" t="s">
        <v>659</v>
      </c>
      <c r="E233" s="242" t="s">
        <v>327</v>
      </c>
      <c r="F233" s="243">
        <v>31711</v>
      </c>
      <c r="G233" s="123" t="str">
        <f t="shared" si="6"/>
        <v>03100420080030244</v>
      </c>
      <c r="J233" s="431" t="str">
        <f t="shared" si="7"/>
        <v>03100420080030244</v>
      </c>
    </row>
    <row r="234" spans="1:10" ht="76.5">
      <c r="A234" s="241" t="s">
        <v>2007</v>
      </c>
      <c r="B234" s="242" t="s">
        <v>5</v>
      </c>
      <c r="C234" s="242" t="s">
        <v>342</v>
      </c>
      <c r="D234" s="242" t="s">
        <v>2008</v>
      </c>
      <c r="E234" s="242" t="s">
        <v>1166</v>
      </c>
      <c r="F234" s="243">
        <v>884</v>
      </c>
      <c r="G234" s="123" t="str">
        <f t="shared" si="6"/>
        <v>031004200S4121</v>
      </c>
      <c r="J234" s="431" t="str">
        <f t="shared" si="7"/>
        <v>031004200S4121</v>
      </c>
    </row>
    <row r="235" spans="1:10" ht="25.5">
      <c r="A235" s="241" t="s">
        <v>1306</v>
      </c>
      <c r="B235" s="242" t="s">
        <v>5</v>
      </c>
      <c r="C235" s="242" t="s">
        <v>342</v>
      </c>
      <c r="D235" s="242" t="s">
        <v>2008</v>
      </c>
      <c r="E235" s="242" t="s">
        <v>1307</v>
      </c>
      <c r="F235" s="243">
        <v>884</v>
      </c>
      <c r="G235" s="123" t="str">
        <f t="shared" si="6"/>
        <v>031004200S4121200</v>
      </c>
      <c r="J235" s="431" t="str">
        <f t="shared" si="7"/>
        <v>031004200S4121200</v>
      </c>
    </row>
    <row r="236" spans="1:10" ht="25.5">
      <c r="A236" s="241" t="s">
        <v>1188</v>
      </c>
      <c r="B236" s="242" t="s">
        <v>5</v>
      </c>
      <c r="C236" s="242" t="s">
        <v>342</v>
      </c>
      <c r="D236" s="242" t="s">
        <v>2008</v>
      </c>
      <c r="E236" s="242" t="s">
        <v>1189</v>
      </c>
      <c r="F236" s="243">
        <v>884</v>
      </c>
      <c r="G236" s="123" t="str">
        <f t="shared" si="6"/>
        <v>031004200S4121240</v>
      </c>
      <c r="J236" s="431" t="str">
        <f t="shared" si="7"/>
        <v>031004200S4121240</v>
      </c>
    </row>
    <row r="237" spans="1:10">
      <c r="A237" s="241" t="s">
        <v>1214</v>
      </c>
      <c r="B237" s="242" t="s">
        <v>5</v>
      </c>
      <c r="C237" s="242" t="s">
        <v>342</v>
      </c>
      <c r="D237" s="242" t="s">
        <v>2008</v>
      </c>
      <c r="E237" s="242" t="s">
        <v>327</v>
      </c>
      <c r="F237" s="243">
        <v>884</v>
      </c>
      <c r="G237" s="123" t="str">
        <f t="shared" si="6"/>
        <v>031004200S4121244</v>
      </c>
      <c r="J237" s="431" t="str">
        <f t="shared" si="7"/>
        <v>031004200S4121244</v>
      </c>
    </row>
    <row r="238" spans="1:10">
      <c r="A238" s="241" t="s">
        <v>182</v>
      </c>
      <c r="B238" s="242" t="s">
        <v>5</v>
      </c>
      <c r="C238" s="242" t="s">
        <v>1132</v>
      </c>
      <c r="D238" s="242" t="s">
        <v>1166</v>
      </c>
      <c r="E238" s="242" t="s">
        <v>1166</v>
      </c>
      <c r="F238" s="243">
        <v>341577046</v>
      </c>
      <c r="G238" s="123" t="str">
        <f t="shared" si="6"/>
        <v>0400</v>
      </c>
      <c r="J238" s="431" t="str">
        <f t="shared" si="7"/>
        <v>0400</v>
      </c>
    </row>
    <row r="239" spans="1:10">
      <c r="A239" s="241" t="s">
        <v>2105</v>
      </c>
      <c r="B239" s="242" t="s">
        <v>5</v>
      </c>
      <c r="C239" s="242" t="s">
        <v>2111</v>
      </c>
      <c r="D239" s="242" t="s">
        <v>1166</v>
      </c>
      <c r="E239" s="242" t="s">
        <v>1166</v>
      </c>
      <c r="F239" s="243">
        <v>243449582</v>
      </c>
      <c r="G239" s="123" t="str">
        <f t="shared" si="6"/>
        <v>0402</v>
      </c>
      <c r="J239" s="431" t="str">
        <f t="shared" si="7"/>
        <v>0402</v>
      </c>
    </row>
    <row r="240" spans="1:10" ht="38.25">
      <c r="A240" s="241" t="s">
        <v>449</v>
      </c>
      <c r="B240" s="242" t="s">
        <v>5</v>
      </c>
      <c r="C240" s="242" t="s">
        <v>2111</v>
      </c>
      <c r="D240" s="242" t="s">
        <v>970</v>
      </c>
      <c r="E240" s="242" t="s">
        <v>1166</v>
      </c>
      <c r="F240" s="243">
        <v>243449582</v>
      </c>
      <c r="G240" s="123" t="str">
        <f t="shared" si="6"/>
        <v>04020300000000</v>
      </c>
      <c r="J240" s="431" t="str">
        <f t="shared" si="7"/>
        <v>04020300000000</v>
      </c>
    </row>
    <row r="241" spans="1:10" ht="38.25">
      <c r="A241" s="241" t="s">
        <v>588</v>
      </c>
      <c r="B241" s="242" t="s">
        <v>5</v>
      </c>
      <c r="C241" s="242" t="s">
        <v>2111</v>
      </c>
      <c r="D241" s="242" t="s">
        <v>971</v>
      </c>
      <c r="E241" s="242" t="s">
        <v>1166</v>
      </c>
      <c r="F241" s="243">
        <v>243449582</v>
      </c>
      <c r="G241" s="123" t="str">
        <f t="shared" si="6"/>
        <v>04020320000000</v>
      </c>
      <c r="J241" s="431" t="str">
        <f t="shared" si="7"/>
        <v>04020320000000</v>
      </c>
    </row>
    <row r="242" spans="1:10" ht="102">
      <c r="A242" s="241" t="s">
        <v>1154</v>
      </c>
      <c r="B242" s="242" t="s">
        <v>5</v>
      </c>
      <c r="C242" s="242" t="s">
        <v>2111</v>
      </c>
      <c r="D242" s="242" t="s">
        <v>676</v>
      </c>
      <c r="E242" s="242" t="s">
        <v>1166</v>
      </c>
      <c r="F242" s="243">
        <v>220155000</v>
      </c>
      <c r="G242" s="123" t="str">
        <f t="shared" si="6"/>
        <v>04020320075700</v>
      </c>
      <c r="J242" s="431" t="str">
        <f t="shared" si="7"/>
        <v>04020320075700</v>
      </c>
    </row>
    <row r="243" spans="1:10">
      <c r="A243" s="241" t="s">
        <v>1308</v>
      </c>
      <c r="B243" s="242" t="s">
        <v>5</v>
      </c>
      <c r="C243" s="242" t="s">
        <v>2111</v>
      </c>
      <c r="D243" s="242" t="s">
        <v>676</v>
      </c>
      <c r="E243" s="242" t="s">
        <v>1309</v>
      </c>
      <c r="F243" s="243">
        <v>220155000</v>
      </c>
      <c r="G243" s="123" t="str">
        <f t="shared" si="6"/>
        <v>04020320075700800</v>
      </c>
      <c r="J243" s="431" t="str">
        <f t="shared" si="7"/>
        <v>04020320075700800</v>
      </c>
    </row>
    <row r="244" spans="1:10" ht="38.25">
      <c r="A244" s="241" t="s">
        <v>1198</v>
      </c>
      <c r="B244" s="242" t="s">
        <v>5</v>
      </c>
      <c r="C244" s="242" t="s">
        <v>2111</v>
      </c>
      <c r="D244" s="242" t="s">
        <v>676</v>
      </c>
      <c r="E244" s="242" t="s">
        <v>351</v>
      </c>
      <c r="F244" s="243">
        <v>220155000</v>
      </c>
      <c r="G244" s="123" t="str">
        <f t="shared" si="6"/>
        <v>04020320075700810</v>
      </c>
      <c r="J244" s="431" t="str">
        <f t="shared" si="7"/>
        <v>04020320075700810</v>
      </c>
    </row>
    <row r="245" spans="1:10" ht="51">
      <c r="A245" s="241" t="s">
        <v>1216</v>
      </c>
      <c r="B245" s="242" t="s">
        <v>5</v>
      </c>
      <c r="C245" s="242" t="s">
        <v>2111</v>
      </c>
      <c r="D245" s="242" t="s">
        <v>676</v>
      </c>
      <c r="E245" s="242" t="s">
        <v>1217</v>
      </c>
      <c r="F245" s="243">
        <v>220155000</v>
      </c>
      <c r="G245" s="123" t="str">
        <f t="shared" si="6"/>
        <v>04020320075700811</v>
      </c>
      <c r="J245" s="431" t="str">
        <f t="shared" si="7"/>
        <v>04020320075700811</v>
      </c>
    </row>
    <row r="246" spans="1:10" ht="127.5">
      <c r="A246" s="241" t="s">
        <v>1329</v>
      </c>
      <c r="B246" s="242" t="s">
        <v>5</v>
      </c>
      <c r="C246" s="242" t="s">
        <v>2111</v>
      </c>
      <c r="D246" s="242" t="s">
        <v>675</v>
      </c>
      <c r="E246" s="242" t="s">
        <v>1166</v>
      </c>
      <c r="F246" s="243">
        <v>20769500</v>
      </c>
      <c r="G246" s="123" t="str">
        <f t="shared" si="6"/>
        <v>04020320075770</v>
      </c>
      <c r="J246" s="431" t="str">
        <f t="shared" si="7"/>
        <v>04020320075770</v>
      </c>
    </row>
    <row r="247" spans="1:10">
      <c r="A247" s="241" t="s">
        <v>1308</v>
      </c>
      <c r="B247" s="242" t="s">
        <v>5</v>
      </c>
      <c r="C247" s="242" t="s">
        <v>2111</v>
      </c>
      <c r="D247" s="242" t="s">
        <v>675</v>
      </c>
      <c r="E247" s="242" t="s">
        <v>1309</v>
      </c>
      <c r="F247" s="243">
        <v>20769500</v>
      </c>
      <c r="G247" s="123" t="str">
        <f t="shared" si="6"/>
        <v>04020320075770800</v>
      </c>
      <c r="J247" s="431" t="str">
        <f t="shared" si="7"/>
        <v>04020320075770800</v>
      </c>
    </row>
    <row r="248" spans="1:10" ht="38.25">
      <c r="A248" s="241" t="s">
        <v>1198</v>
      </c>
      <c r="B248" s="242" t="s">
        <v>5</v>
      </c>
      <c r="C248" s="242" t="s">
        <v>2111</v>
      </c>
      <c r="D248" s="242" t="s">
        <v>675</v>
      </c>
      <c r="E248" s="242" t="s">
        <v>351</v>
      </c>
      <c r="F248" s="243">
        <v>20769500</v>
      </c>
      <c r="G248" s="123" t="str">
        <f t="shared" ref="G248:G311" si="8">CONCATENATE(C248,D248,E248)</f>
        <v>04020320075770810</v>
      </c>
      <c r="J248" s="431" t="str">
        <f t="shared" si="7"/>
        <v>04020320075770810</v>
      </c>
    </row>
    <row r="249" spans="1:10" ht="51">
      <c r="A249" s="241" t="s">
        <v>1216</v>
      </c>
      <c r="B249" s="242" t="s">
        <v>5</v>
      </c>
      <c r="C249" s="242" t="s">
        <v>2111</v>
      </c>
      <c r="D249" s="242" t="s">
        <v>675</v>
      </c>
      <c r="E249" s="242" t="s">
        <v>1217</v>
      </c>
      <c r="F249" s="243">
        <v>20769500</v>
      </c>
      <c r="G249" s="123" t="str">
        <f t="shared" si="8"/>
        <v>04020320075770811</v>
      </c>
      <c r="J249" s="431" t="str">
        <f t="shared" si="7"/>
        <v>04020320075770811</v>
      </c>
    </row>
    <row r="250" spans="1:10" ht="140.25">
      <c r="A250" s="241" t="s">
        <v>1973</v>
      </c>
      <c r="B250" s="242" t="s">
        <v>5</v>
      </c>
      <c r="C250" s="242" t="s">
        <v>2111</v>
      </c>
      <c r="D250" s="242" t="s">
        <v>1974</v>
      </c>
      <c r="E250" s="242" t="s">
        <v>1166</v>
      </c>
      <c r="F250" s="243">
        <v>2525082</v>
      </c>
      <c r="G250" s="123" t="str">
        <f t="shared" si="8"/>
        <v>04020320080020</v>
      </c>
      <c r="J250" s="431" t="str">
        <f t="shared" si="7"/>
        <v>04020320080020</v>
      </c>
    </row>
    <row r="251" spans="1:10">
      <c r="A251" s="241" t="s">
        <v>1308</v>
      </c>
      <c r="B251" s="242" t="s">
        <v>5</v>
      </c>
      <c r="C251" s="242" t="s">
        <v>2111</v>
      </c>
      <c r="D251" s="242" t="s">
        <v>1974</v>
      </c>
      <c r="E251" s="242" t="s">
        <v>1309</v>
      </c>
      <c r="F251" s="243">
        <v>2525082</v>
      </c>
      <c r="G251" s="123" t="str">
        <f t="shared" si="8"/>
        <v>04020320080020800</v>
      </c>
      <c r="J251" s="431" t="str">
        <f t="shared" si="7"/>
        <v>04020320080020800</v>
      </c>
    </row>
    <row r="252" spans="1:10" ht="38.25">
      <c r="A252" s="241" t="s">
        <v>1198</v>
      </c>
      <c r="B252" s="242" t="s">
        <v>5</v>
      </c>
      <c r="C252" s="242" t="s">
        <v>2111</v>
      </c>
      <c r="D252" s="242" t="s">
        <v>1974</v>
      </c>
      <c r="E252" s="242" t="s">
        <v>351</v>
      </c>
      <c r="F252" s="243">
        <v>2525082</v>
      </c>
      <c r="G252" s="123" t="str">
        <f t="shared" si="8"/>
        <v>04020320080020810</v>
      </c>
      <c r="J252" s="431" t="str">
        <f t="shared" si="7"/>
        <v>04020320080020810</v>
      </c>
    </row>
    <row r="253" spans="1:10" ht="51">
      <c r="A253" s="241" t="s">
        <v>1216</v>
      </c>
      <c r="B253" s="242" t="s">
        <v>5</v>
      </c>
      <c r="C253" s="242" t="s">
        <v>2111</v>
      </c>
      <c r="D253" s="242" t="s">
        <v>1974</v>
      </c>
      <c r="E253" s="242" t="s">
        <v>1217</v>
      </c>
      <c r="F253" s="243">
        <v>2525082</v>
      </c>
      <c r="G253" s="123" t="str">
        <f t="shared" si="8"/>
        <v>04020320080020811</v>
      </c>
      <c r="J253" s="431" t="str">
        <f t="shared" si="7"/>
        <v>04020320080020811</v>
      </c>
    </row>
    <row r="254" spans="1:10">
      <c r="A254" s="241" t="s">
        <v>183</v>
      </c>
      <c r="B254" s="242" t="s">
        <v>5</v>
      </c>
      <c r="C254" s="242" t="s">
        <v>349</v>
      </c>
      <c r="D254" s="242" t="s">
        <v>1166</v>
      </c>
      <c r="E254" s="242" t="s">
        <v>1166</v>
      </c>
      <c r="F254" s="243">
        <v>2197500</v>
      </c>
      <c r="G254" s="123" t="str">
        <f t="shared" si="8"/>
        <v>0405</v>
      </c>
      <c r="J254" s="431" t="str">
        <f t="shared" si="7"/>
        <v>0405</v>
      </c>
    </row>
    <row r="255" spans="1:10" ht="25.5">
      <c r="A255" s="241" t="s">
        <v>490</v>
      </c>
      <c r="B255" s="242" t="s">
        <v>5</v>
      </c>
      <c r="C255" s="242" t="s">
        <v>349</v>
      </c>
      <c r="D255" s="242" t="s">
        <v>998</v>
      </c>
      <c r="E255" s="242" t="s">
        <v>1166</v>
      </c>
      <c r="F255" s="243">
        <v>2197500</v>
      </c>
      <c r="G255" s="123" t="str">
        <f t="shared" si="8"/>
        <v>04051200000000</v>
      </c>
      <c r="J255" s="431" t="str">
        <f t="shared" si="7"/>
        <v>04051200000000</v>
      </c>
    </row>
    <row r="256" spans="1:10" ht="25.5">
      <c r="A256" s="241" t="s">
        <v>2009</v>
      </c>
      <c r="B256" s="242" t="s">
        <v>5</v>
      </c>
      <c r="C256" s="242" t="s">
        <v>349</v>
      </c>
      <c r="D256" s="242" t="s">
        <v>999</v>
      </c>
      <c r="E256" s="242" t="s">
        <v>1166</v>
      </c>
      <c r="F256" s="243">
        <v>15000</v>
      </c>
      <c r="G256" s="123" t="str">
        <f t="shared" si="8"/>
        <v>04051210000000</v>
      </c>
      <c r="J256" s="431" t="str">
        <f t="shared" si="7"/>
        <v>04051210000000</v>
      </c>
    </row>
    <row r="257" spans="1:10" ht="51">
      <c r="A257" s="241" t="s">
        <v>2010</v>
      </c>
      <c r="B257" s="242" t="s">
        <v>5</v>
      </c>
      <c r="C257" s="242" t="s">
        <v>349</v>
      </c>
      <c r="D257" s="242" t="s">
        <v>1664</v>
      </c>
      <c r="E257" s="242" t="s">
        <v>1166</v>
      </c>
      <c r="F257" s="243">
        <v>15000</v>
      </c>
      <c r="G257" s="123" t="str">
        <f t="shared" si="8"/>
        <v>04051210080000</v>
      </c>
      <c r="J257" s="431" t="str">
        <f t="shared" si="7"/>
        <v>04051210080000</v>
      </c>
    </row>
    <row r="258" spans="1:10" ht="25.5">
      <c r="A258" s="241" t="s">
        <v>1306</v>
      </c>
      <c r="B258" s="242" t="s">
        <v>5</v>
      </c>
      <c r="C258" s="242" t="s">
        <v>349</v>
      </c>
      <c r="D258" s="242" t="s">
        <v>1664</v>
      </c>
      <c r="E258" s="242" t="s">
        <v>1307</v>
      </c>
      <c r="F258" s="243">
        <v>15000</v>
      </c>
      <c r="G258" s="123" t="str">
        <f t="shared" si="8"/>
        <v>04051210080000200</v>
      </c>
      <c r="J258" s="431" t="str">
        <f t="shared" si="7"/>
        <v>04051210080000200</v>
      </c>
    </row>
    <row r="259" spans="1:10" ht="25.5">
      <c r="A259" s="241" t="s">
        <v>1188</v>
      </c>
      <c r="B259" s="242" t="s">
        <v>5</v>
      </c>
      <c r="C259" s="242" t="s">
        <v>349</v>
      </c>
      <c r="D259" s="242" t="s">
        <v>1664</v>
      </c>
      <c r="E259" s="242" t="s">
        <v>1189</v>
      </c>
      <c r="F259" s="243">
        <v>15000</v>
      </c>
      <c r="G259" s="123" t="str">
        <f t="shared" si="8"/>
        <v>04051210080000240</v>
      </c>
      <c r="J259" s="431" t="str">
        <f t="shared" si="7"/>
        <v>04051210080000240</v>
      </c>
    </row>
    <row r="260" spans="1:10">
      <c r="A260" s="241" t="s">
        <v>1214</v>
      </c>
      <c r="B260" s="242" t="s">
        <v>5</v>
      </c>
      <c r="C260" s="242" t="s">
        <v>349</v>
      </c>
      <c r="D260" s="242" t="s">
        <v>1664</v>
      </c>
      <c r="E260" s="242" t="s">
        <v>327</v>
      </c>
      <c r="F260" s="243">
        <v>15000</v>
      </c>
      <c r="G260" s="123" t="str">
        <f t="shared" si="8"/>
        <v>04051210080000244</v>
      </c>
      <c r="J260" s="431" t="str">
        <f t="shared" si="7"/>
        <v>04051210080000244</v>
      </c>
    </row>
    <row r="261" spans="1:10" ht="25.5">
      <c r="A261" s="241" t="s">
        <v>444</v>
      </c>
      <c r="B261" s="242" t="s">
        <v>5</v>
      </c>
      <c r="C261" s="242" t="s">
        <v>349</v>
      </c>
      <c r="D261" s="242" t="s">
        <v>1001</v>
      </c>
      <c r="E261" s="242" t="s">
        <v>1166</v>
      </c>
      <c r="F261" s="243">
        <v>2182500</v>
      </c>
      <c r="G261" s="123" t="str">
        <f t="shared" si="8"/>
        <v>04051230000000</v>
      </c>
      <c r="J261" s="431" t="str">
        <f t="shared" si="7"/>
        <v>04051230000000</v>
      </c>
    </row>
    <row r="262" spans="1:10" ht="76.5">
      <c r="A262" s="241" t="s">
        <v>352</v>
      </c>
      <c r="B262" s="242" t="s">
        <v>5</v>
      </c>
      <c r="C262" s="242" t="s">
        <v>349</v>
      </c>
      <c r="D262" s="242" t="s">
        <v>666</v>
      </c>
      <c r="E262" s="242" t="s">
        <v>1166</v>
      </c>
      <c r="F262" s="243">
        <v>2182500</v>
      </c>
      <c r="G262" s="123" t="str">
        <f t="shared" si="8"/>
        <v>04051230075170</v>
      </c>
      <c r="J262" s="431" t="str">
        <f t="shared" si="7"/>
        <v>04051230075170</v>
      </c>
    </row>
    <row r="263" spans="1:10" ht="51">
      <c r="A263" s="241" t="s">
        <v>1305</v>
      </c>
      <c r="B263" s="242" t="s">
        <v>5</v>
      </c>
      <c r="C263" s="242" t="s">
        <v>349</v>
      </c>
      <c r="D263" s="242" t="s">
        <v>666</v>
      </c>
      <c r="E263" s="242" t="s">
        <v>271</v>
      </c>
      <c r="F263" s="243">
        <v>2129600</v>
      </c>
      <c r="G263" s="123" t="str">
        <f t="shared" si="8"/>
        <v>04051230075170100</v>
      </c>
      <c r="J263" s="431" t="str">
        <f t="shared" si="7"/>
        <v>04051230075170100</v>
      </c>
    </row>
    <row r="264" spans="1:10" ht="25.5">
      <c r="A264" s="241" t="s">
        <v>1195</v>
      </c>
      <c r="B264" s="242" t="s">
        <v>5</v>
      </c>
      <c r="C264" s="242" t="s">
        <v>349</v>
      </c>
      <c r="D264" s="242" t="s">
        <v>666</v>
      </c>
      <c r="E264" s="242" t="s">
        <v>28</v>
      </c>
      <c r="F264" s="243">
        <v>2129600</v>
      </c>
      <c r="G264" s="123" t="str">
        <f t="shared" si="8"/>
        <v>04051230075170120</v>
      </c>
      <c r="J264" s="431" t="str">
        <f t="shared" si="7"/>
        <v>04051230075170120</v>
      </c>
    </row>
    <row r="265" spans="1:10" ht="25.5">
      <c r="A265" s="241" t="s">
        <v>949</v>
      </c>
      <c r="B265" s="242" t="s">
        <v>5</v>
      </c>
      <c r="C265" s="242" t="s">
        <v>349</v>
      </c>
      <c r="D265" s="242" t="s">
        <v>666</v>
      </c>
      <c r="E265" s="242" t="s">
        <v>322</v>
      </c>
      <c r="F265" s="243">
        <v>1515853</v>
      </c>
      <c r="G265" s="123" t="str">
        <f t="shared" si="8"/>
        <v>04051230075170121</v>
      </c>
      <c r="J265" s="431" t="str">
        <f t="shared" si="7"/>
        <v>04051230075170121</v>
      </c>
    </row>
    <row r="266" spans="1:10" ht="38.25">
      <c r="A266" s="241" t="s">
        <v>323</v>
      </c>
      <c r="B266" s="242" t="s">
        <v>5</v>
      </c>
      <c r="C266" s="242" t="s">
        <v>349</v>
      </c>
      <c r="D266" s="242" t="s">
        <v>666</v>
      </c>
      <c r="E266" s="242" t="s">
        <v>324</v>
      </c>
      <c r="F266" s="243">
        <v>156000</v>
      </c>
      <c r="G266" s="123" t="str">
        <f t="shared" si="8"/>
        <v>04051230075170122</v>
      </c>
      <c r="J266" s="431" t="str">
        <f t="shared" ref="J266:J329" si="9">CONCATENATE(C266,D266,E266)</f>
        <v>04051230075170122</v>
      </c>
    </row>
    <row r="267" spans="1:10" ht="38.25">
      <c r="A267" s="241" t="s">
        <v>1050</v>
      </c>
      <c r="B267" s="242" t="s">
        <v>5</v>
      </c>
      <c r="C267" s="242" t="s">
        <v>349</v>
      </c>
      <c r="D267" s="242" t="s">
        <v>666</v>
      </c>
      <c r="E267" s="242" t="s">
        <v>1051</v>
      </c>
      <c r="F267" s="243">
        <v>457747</v>
      </c>
      <c r="G267" s="123" t="str">
        <f t="shared" si="8"/>
        <v>04051230075170129</v>
      </c>
      <c r="J267" s="431" t="str">
        <f t="shared" si="9"/>
        <v>04051230075170129</v>
      </c>
    </row>
    <row r="268" spans="1:10" ht="25.5">
      <c r="A268" s="241" t="s">
        <v>1306</v>
      </c>
      <c r="B268" s="242" t="s">
        <v>5</v>
      </c>
      <c r="C268" s="242" t="s">
        <v>349</v>
      </c>
      <c r="D268" s="242" t="s">
        <v>666</v>
      </c>
      <c r="E268" s="242" t="s">
        <v>1307</v>
      </c>
      <c r="F268" s="243">
        <v>52900</v>
      </c>
      <c r="G268" s="123" t="str">
        <f t="shared" si="8"/>
        <v>04051230075170200</v>
      </c>
      <c r="J268" s="431" t="str">
        <f t="shared" si="9"/>
        <v>04051230075170200</v>
      </c>
    </row>
    <row r="269" spans="1:10" ht="25.5">
      <c r="A269" s="241" t="s">
        <v>1188</v>
      </c>
      <c r="B269" s="242" t="s">
        <v>5</v>
      </c>
      <c r="C269" s="242" t="s">
        <v>349</v>
      </c>
      <c r="D269" s="242" t="s">
        <v>666</v>
      </c>
      <c r="E269" s="242" t="s">
        <v>1189</v>
      </c>
      <c r="F269" s="243">
        <v>52900</v>
      </c>
      <c r="G269" s="123" t="str">
        <f t="shared" si="8"/>
        <v>04051230075170240</v>
      </c>
      <c r="J269" s="431" t="str">
        <f t="shared" si="9"/>
        <v>04051230075170240</v>
      </c>
    </row>
    <row r="270" spans="1:10">
      <c r="A270" s="241" t="s">
        <v>1214</v>
      </c>
      <c r="B270" s="242" t="s">
        <v>5</v>
      </c>
      <c r="C270" s="242" t="s">
        <v>349</v>
      </c>
      <c r="D270" s="242" t="s">
        <v>666</v>
      </c>
      <c r="E270" s="242" t="s">
        <v>327</v>
      </c>
      <c r="F270" s="243">
        <v>52900</v>
      </c>
      <c r="G270" s="123" t="str">
        <f t="shared" si="8"/>
        <v>04051230075170244</v>
      </c>
      <c r="J270" s="431" t="str">
        <f t="shared" si="9"/>
        <v>04051230075170244</v>
      </c>
    </row>
    <row r="271" spans="1:10">
      <c r="A271" s="241" t="s">
        <v>1625</v>
      </c>
      <c r="B271" s="242" t="s">
        <v>5</v>
      </c>
      <c r="C271" s="242" t="s">
        <v>1626</v>
      </c>
      <c r="D271" s="242" t="s">
        <v>1166</v>
      </c>
      <c r="E271" s="242" t="s">
        <v>1166</v>
      </c>
      <c r="F271" s="243">
        <v>2798900</v>
      </c>
      <c r="G271" s="123" t="str">
        <f t="shared" si="8"/>
        <v>0407</v>
      </c>
      <c r="J271" s="431" t="str">
        <f t="shared" si="9"/>
        <v>0407</v>
      </c>
    </row>
    <row r="272" spans="1:10" ht="25.5">
      <c r="A272" s="241" t="s">
        <v>596</v>
      </c>
      <c r="B272" s="242" t="s">
        <v>5</v>
      </c>
      <c r="C272" s="242" t="s">
        <v>1626</v>
      </c>
      <c r="D272" s="242" t="s">
        <v>1002</v>
      </c>
      <c r="E272" s="242" t="s">
        <v>1166</v>
      </c>
      <c r="F272" s="243">
        <v>2798900</v>
      </c>
      <c r="G272" s="123" t="str">
        <f t="shared" si="8"/>
        <v>04078000000000</v>
      </c>
      <c r="J272" s="431" t="str">
        <f t="shared" si="9"/>
        <v>04078000000000</v>
      </c>
    </row>
    <row r="273" spans="1:10" ht="38.25">
      <c r="A273" s="241" t="s">
        <v>597</v>
      </c>
      <c r="B273" s="242" t="s">
        <v>5</v>
      </c>
      <c r="C273" s="242" t="s">
        <v>1626</v>
      </c>
      <c r="D273" s="242" t="s">
        <v>1004</v>
      </c>
      <c r="E273" s="242" t="s">
        <v>1166</v>
      </c>
      <c r="F273" s="243">
        <v>2798900</v>
      </c>
      <c r="G273" s="123" t="str">
        <f t="shared" si="8"/>
        <v>04078020000000</v>
      </c>
      <c r="J273" s="431" t="str">
        <f t="shared" si="9"/>
        <v>04078020000000</v>
      </c>
    </row>
    <row r="274" spans="1:10" ht="51">
      <c r="A274" s="241" t="s">
        <v>2112</v>
      </c>
      <c r="B274" s="242" t="s">
        <v>5</v>
      </c>
      <c r="C274" s="242" t="s">
        <v>1626</v>
      </c>
      <c r="D274" s="242" t="s">
        <v>1627</v>
      </c>
      <c r="E274" s="242" t="s">
        <v>1166</v>
      </c>
      <c r="F274" s="243">
        <v>2798900</v>
      </c>
      <c r="G274" s="123" t="str">
        <f t="shared" si="8"/>
        <v>04078020074460</v>
      </c>
      <c r="J274" s="431" t="str">
        <f t="shared" si="9"/>
        <v>04078020074460</v>
      </c>
    </row>
    <row r="275" spans="1:10" ht="51">
      <c r="A275" s="241" t="s">
        <v>1305</v>
      </c>
      <c r="B275" s="242" t="s">
        <v>5</v>
      </c>
      <c r="C275" s="242" t="s">
        <v>1626</v>
      </c>
      <c r="D275" s="242" t="s">
        <v>1627</v>
      </c>
      <c r="E275" s="242" t="s">
        <v>271</v>
      </c>
      <c r="F275" s="243">
        <v>2281000</v>
      </c>
      <c r="G275" s="123" t="str">
        <f t="shared" si="8"/>
        <v>04078020074460100</v>
      </c>
      <c r="J275" s="431" t="str">
        <f t="shared" si="9"/>
        <v>04078020074460100</v>
      </c>
    </row>
    <row r="276" spans="1:10" ht="25.5">
      <c r="A276" s="241" t="s">
        <v>1195</v>
      </c>
      <c r="B276" s="242" t="s">
        <v>5</v>
      </c>
      <c r="C276" s="242" t="s">
        <v>1626</v>
      </c>
      <c r="D276" s="242" t="s">
        <v>1627</v>
      </c>
      <c r="E276" s="242" t="s">
        <v>28</v>
      </c>
      <c r="F276" s="243">
        <v>2281000</v>
      </c>
      <c r="G276" s="123" t="str">
        <f t="shared" si="8"/>
        <v>04078020074460120</v>
      </c>
      <c r="J276" s="431" t="str">
        <f t="shared" si="9"/>
        <v>04078020074460120</v>
      </c>
    </row>
    <row r="277" spans="1:10" ht="25.5">
      <c r="A277" s="241" t="s">
        <v>949</v>
      </c>
      <c r="B277" s="242" t="s">
        <v>5</v>
      </c>
      <c r="C277" s="242" t="s">
        <v>1626</v>
      </c>
      <c r="D277" s="242" t="s">
        <v>1627</v>
      </c>
      <c r="E277" s="242" t="s">
        <v>322</v>
      </c>
      <c r="F277" s="243">
        <v>1633641</v>
      </c>
      <c r="G277" s="123" t="str">
        <f t="shared" si="8"/>
        <v>04078020074460121</v>
      </c>
      <c r="J277" s="431" t="str">
        <f t="shared" si="9"/>
        <v>04078020074460121</v>
      </c>
    </row>
    <row r="278" spans="1:10" ht="38.25">
      <c r="A278" s="241" t="s">
        <v>323</v>
      </c>
      <c r="B278" s="242" t="s">
        <v>5</v>
      </c>
      <c r="C278" s="242" t="s">
        <v>1626</v>
      </c>
      <c r="D278" s="242" t="s">
        <v>1627</v>
      </c>
      <c r="E278" s="242" t="s">
        <v>324</v>
      </c>
      <c r="F278" s="243">
        <v>154000</v>
      </c>
      <c r="G278" s="123" t="str">
        <f t="shared" si="8"/>
        <v>04078020074460122</v>
      </c>
      <c r="J278" s="431" t="str">
        <f t="shared" si="9"/>
        <v>04078020074460122</v>
      </c>
    </row>
    <row r="279" spans="1:10" ht="38.25">
      <c r="A279" s="241" t="s">
        <v>1050</v>
      </c>
      <c r="B279" s="242" t="s">
        <v>5</v>
      </c>
      <c r="C279" s="242" t="s">
        <v>1626</v>
      </c>
      <c r="D279" s="242" t="s">
        <v>1627</v>
      </c>
      <c r="E279" s="242" t="s">
        <v>1051</v>
      </c>
      <c r="F279" s="243">
        <v>493359</v>
      </c>
      <c r="G279" s="123" t="str">
        <f t="shared" si="8"/>
        <v>04078020074460129</v>
      </c>
      <c r="J279" s="431" t="str">
        <f t="shared" si="9"/>
        <v>04078020074460129</v>
      </c>
    </row>
    <row r="280" spans="1:10" ht="25.5">
      <c r="A280" s="241" t="s">
        <v>1306</v>
      </c>
      <c r="B280" s="242" t="s">
        <v>5</v>
      </c>
      <c r="C280" s="242" t="s">
        <v>1626</v>
      </c>
      <c r="D280" s="242" t="s">
        <v>1627</v>
      </c>
      <c r="E280" s="242" t="s">
        <v>1307</v>
      </c>
      <c r="F280" s="243">
        <v>517900</v>
      </c>
      <c r="G280" s="123" t="str">
        <f t="shared" si="8"/>
        <v>04078020074460200</v>
      </c>
      <c r="J280" s="431" t="str">
        <f t="shared" si="9"/>
        <v>04078020074460200</v>
      </c>
    </row>
    <row r="281" spans="1:10" ht="25.5">
      <c r="A281" s="241" t="s">
        <v>1188</v>
      </c>
      <c r="B281" s="242" t="s">
        <v>5</v>
      </c>
      <c r="C281" s="242" t="s">
        <v>1626</v>
      </c>
      <c r="D281" s="242" t="s">
        <v>1627</v>
      </c>
      <c r="E281" s="242" t="s">
        <v>1189</v>
      </c>
      <c r="F281" s="243">
        <v>517900</v>
      </c>
      <c r="G281" s="123" t="str">
        <f t="shared" si="8"/>
        <v>04078020074460240</v>
      </c>
      <c r="J281" s="431" t="str">
        <f t="shared" si="9"/>
        <v>04078020074460240</v>
      </c>
    </row>
    <row r="282" spans="1:10">
      <c r="A282" s="241" t="s">
        <v>1214</v>
      </c>
      <c r="B282" s="242" t="s">
        <v>5</v>
      </c>
      <c r="C282" s="242" t="s">
        <v>1626</v>
      </c>
      <c r="D282" s="242" t="s">
        <v>1627</v>
      </c>
      <c r="E282" s="242" t="s">
        <v>327</v>
      </c>
      <c r="F282" s="243">
        <v>517900</v>
      </c>
      <c r="G282" s="123" t="str">
        <f t="shared" si="8"/>
        <v>04078020074460244</v>
      </c>
      <c r="J282" s="431" t="str">
        <f t="shared" si="9"/>
        <v>04078020074460244</v>
      </c>
    </row>
    <row r="283" spans="1:10">
      <c r="A283" s="241" t="s">
        <v>184</v>
      </c>
      <c r="B283" s="242" t="s">
        <v>5</v>
      </c>
      <c r="C283" s="242" t="s">
        <v>353</v>
      </c>
      <c r="D283" s="242" t="s">
        <v>1166</v>
      </c>
      <c r="E283" s="242" t="s">
        <v>1166</v>
      </c>
      <c r="F283" s="243">
        <v>89516164</v>
      </c>
      <c r="G283" s="123" t="str">
        <f t="shared" si="8"/>
        <v>0408</v>
      </c>
      <c r="J283" s="431" t="str">
        <f t="shared" si="9"/>
        <v>0408</v>
      </c>
    </row>
    <row r="284" spans="1:10" ht="25.5">
      <c r="A284" s="241" t="s">
        <v>480</v>
      </c>
      <c r="B284" s="242" t="s">
        <v>5</v>
      </c>
      <c r="C284" s="242" t="s">
        <v>353</v>
      </c>
      <c r="D284" s="242" t="s">
        <v>989</v>
      </c>
      <c r="E284" s="242" t="s">
        <v>1166</v>
      </c>
      <c r="F284" s="243">
        <v>89516164</v>
      </c>
      <c r="G284" s="123" t="str">
        <f t="shared" si="8"/>
        <v>04080900000000</v>
      </c>
      <c r="J284" s="431" t="str">
        <f t="shared" si="9"/>
        <v>04080900000000</v>
      </c>
    </row>
    <row r="285" spans="1:10" ht="25.5">
      <c r="A285" s="241" t="s">
        <v>483</v>
      </c>
      <c r="B285" s="242" t="s">
        <v>5</v>
      </c>
      <c r="C285" s="242" t="s">
        <v>353</v>
      </c>
      <c r="D285" s="242" t="s">
        <v>991</v>
      </c>
      <c r="E285" s="242" t="s">
        <v>1166</v>
      </c>
      <c r="F285" s="243">
        <v>89516164</v>
      </c>
      <c r="G285" s="123" t="str">
        <f t="shared" si="8"/>
        <v>04080920000000</v>
      </c>
      <c r="J285" s="431" t="str">
        <f t="shared" si="9"/>
        <v>04080920000000</v>
      </c>
    </row>
    <row r="286" spans="1:10" ht="76.5">
      <c r="A286" s="241" t="s">
        <v>2113</v>
      </c>
      <c r="B286" s="242" t="s">
        <v>5</v>
      </c>
      <c r="C286" s="242" t="s">
        <v>353</v>
      </c>
      <c r="D286" s="242" t="s">
        <v>2114</v>
      </c>
      <c r="E286" s="242" t="s">
        <v>1166</v>
      </c>
      <c r="F286" s="243">
        <v>1971164</v>
      </c>
      <c r="G286" s="123" t="str">
        <f t="shared" si="8"/>
        <v>04080920080010</v>
      </c>
      <c r="J286" s="431" t="str">
        <f t="shared" si="9"/>
        <v>04080920080010</v>
      </c>
    </row>
    <row r="287" spans="1:10">
      <c r="A287" s="241" t="s">
        <v>1308</v>
      </c>
      <c r="B287" s="242" t="s">
        <v>5</v>
      </c>
      <c r="C287" s="242" t="s">
        <v>353</v>
      </c>
      <c r="D287" s="242" t="s">
        <v>2114</v>
      </c>
      <c r="E287" s="242" t="s">
        <v>1309</v>
      </c>
      <c r="F287" s="243">
        <v>1971164</v>
      </c>
      <c r="G287" s="123" t="str">
        <f t="shared" si="8"/>
        <v>04080920080010800</v>
      </c>
      <c r="J287" s="431" t="str">
        <f t="shared" si="9"/>
        <v>04080920080010800</v>
      </c>
    </row>
    <row r="288" spans="1:10" ht="38.25">
      <c r="A288" s="241" t="s">
        <v>1198</v>
      </c>
      <c r="B288" s="242" t="s">
        <v>5</v>
      </c>
      <c r="C288" s="242" t="s">
        <v>353</v>
      </c>
      <c r="D288" s="242" t="s">
        <v>2114</v>
      </c>
      <c r="E288" s="242" t="s">
        <v>351</v>
      </c>
      <c r="F288" s="243">
        <v>1971164</v>
      </c>
      <c r="G288" s="123" t="str">
        <f t="shared" si="8"/>
        <v>04080920080010810</v>
      </c>
      <c r="J288" s="431" t="str">
        <f t="shared" si="9"/>
        <v>04080920080010810</v>
      </c>
    </row>
    <row r="289" spans="1:10" ht="51">
      <c r="A289" s="241" t="s">
        <v>1216</v>
      </c>
      <c r="B289" s="242" t="s">
        <v>5</v>
      </c>
      <c r="C289" s="242" t="s">
        <v>353</v>
      </c>
      <c r="D289" s="242" t="s">
        <v>2114</v>
      </c>
      <c r="E289" s="242" t="s">
        <v>1217</v>
      </c>
      <c r="F289" s="243">
        <v>1971164</v>
      </c>
      <c r="G289" s="123" t="str">
        <f t="shared" si="8"/>
        <v>04080920080010811</v>
      </c>
      <c r="J289" s="431" t="str">
        <f t="shared" si="9"/>
        <v>04080920080010811</v>
      </c>
    </row>
    <row r="290" spans="1:10" ht="51">
      <c r="A290" s="241" t="s">
        <v>1764</v>
      </c>
      <c r="B290" s="242" t="s">
        <v>5</v>
      </c>
      <c r="C290" s="242" t="s">
        <v>353</v>
      </c>
      <c r="D290" s="242" t="s">
        <v>1765</v>
      </c>
      <c r="E290" s="242" t="s">
        <v>1166</v>
      </c>
      <c r="F290" s="243">
        <v>5450710</v>
      </c>
      <c r="G290" s="123" t="str">
        <f t="shared" si="8"/>
        <v>040809200В0000</v>
      </c>
      <c r="J290" s="431" t="str">
        <f t="shared" si="9"/>
        <v>040809200В0000</v>
      </c>
    </row>
    <row r="291" spans="1:10">
      <c r="A291" s="241" t="s">
        <v>1308</v>
      </c>
      <c r="B291" s="242" t="s">
        <v>5</v>
      </c>
      <c r="C291" s="242" t="s">
        <v>353</v>
      </c>
      <c r="D291" s="242" t="s">
        <v>1765</v>
      </c>
      <c r="E291" s="242" t="s">
        <v>1309</v>
      </c>
      <c r="F291" s="243">
        <v>5450710</v>
      </c>
      <c r="G291" s="123" t="str">
        <f t="shared" si="8"/>
        <v>040809200В0000800</v>
      </c>
      <c r="J291" s="431" t="str">
        <f t="shared" si="9"/>
        <v>040809200В0000800</v>
      </c>
    </row>
    <row r="292" spans="1:10" ht="38.25">
      <c r="A292" s="241" t="s">
        <v>1198</v>
      </c>
      <c r="B292" s="242" t="s">
        <v>5</v>
      </c>
      <c r="C292" s="242" t="s">
        <v>353</v>
      </c>
      <c r="D292" s="242" t="s">
        <v>1765</v>
      </c>
      <c r="E292" s="242" t="s">
        <v>351</v>
      </c>
      <c r="F292" s="243">
        <v>5450710</v>
      </c>
      <c r="G292" s="123" t="str">
        <f t="shared" si="8"/>
        <v>040809200В0000810</v>
      </c>
      <c r="J292" s="431" t="str">
        <f t="shared" si="9"/>
        <v>040809200В0000810</v>
      </c>
    </row>
    <row r="293" spans="1:10" ht="51">
      <c r="A293" s="241" t="s">
        <v>1216</v>
      </c>
      <c r="B293" s="242" t="s">
        <v>5</v>
      </c>
      <c r="C293" s="242" t="s">
        <v>353</v>
      </c>
      <c r="D293" s="242" t="s">
        <v>1765</v>
      </c>
      <c r="E293" s="242" t="s">
        <v>1217</v>
      </c>
      <c r="F293" s="243">
        <v>5450710</v>
      </c>
      <c r="G293" s="123" t="str">
        <f t="shared" si="8"/>
        <v>040809200В0000811</v>
      </c>
      <c r="J293" s="431" t="str">
        <f t="shared" si="9"/>
        <v>040809200В0000811</v>
      </c>
    </row>
    <row r="294" spans="1:10" ht="63.75">
      <c r="A294" s="241" t="s">
        <v>354</v>
      </c>
      <c r="B294" s="242" t="s">
        <v>5</v>
      </c>
      <c r="C294" s="242" t="s">
        <v>353</v>
      </c>
      <c r="D294" s="242" t="s">
        <v>667</v>
      </c>
      <c r="E294" s="242" t="s">
        <v>1166</v>
      </c>
      <c r="F294" s="243">
        <v>82094290</v>
      </c>
      <c r="G294" s="123" t="str">
        <f t="shared" si="8"/>
        <v>040809200П0000</v>
      </c>
      <c r="J294" s="431" t="str">
        <f t="shared" si="9"/>
        <v>040809200П0000</v>
      </c>
    </row>
    <row r="295" spans="1:10">
      <c r="A295" s="241" t="s">
        <v>1308</v>
      </c>
      <c r="B295" s="242" t="s">
        <v>5</v>
      </c>
      <c r="C295" s="242" t="s">
        <v>353</v>
      </c>
      <c r="D295" s="242" t="s">
        <v>667</v>
      </c>
      <c r="E295" s="242" t="s">
        <v>1309</v>
      </c>
      <c r="F295" s="243">
        <v>82094290</v>
      </c>
      <c r="G295" s="123" t="str">
        <f t="shared" si="8"/>
        <v>040809200П0000800</v>
      </c>
      <c r="J295" s="431" t="str">
        <f t="shared" si="9"/>
        <v>040809200П0000800</v>
      </c>
    </row>
    <row r="296" spans="1:10" ht="38.25">
      <c r="A296" s="241" t="s">
        <v>1198</v>
      </c>
      <c r="B296" s="242" t="s">
        <v>5</v>
      </c>
      <c r="C296" s="242" t="s">
        <v>353</v>
      </c>
      <c r="D296" s="242" t="s">
        <v>667</v>
      </c>
      <c r="E296" s="242" t="s">
        <v>351</v>
      </c>
      <c r="F296" s="243">
        <v>82094290</v>
      </c>
      <c r="G296" s="123" t="str">
        <f t="shared" si="8"/>
        <v>040809200П0000810</v>
      </c>
      <c r="J296" s="431" t="str">
        <f t="shared" si="9"/>
        <v>040809200П0000810</v>
      </c>
    </row>
    <row r="297" spans="1:10" ht="51">
      <c r="A297" s="241" t="s">
        <v>1216</v>
      </c>
      <c r="B297" s="242" t="s">
        <v>5</v>
      </c>
      <c r="C297" s="242" t="s">
        <v>353</v>
      </c>
      <c r="D297" s="242" t="s">
        <v>667</v>
      </c>
      <c r="E297" s="242" t="s">
        <v>1217</v>
      </c>
      <c r="F297" s="243">
        <v>82094290</v>
      </c>
      <c r="G297" s="123" t="str">
        <f t="shared" si="8"/>
        <v>040809200П0000811</v>
      </c>
      <c r="J297" s="431" t="str">
        <f t="shared" si="9"/>
        <v>040809200П0000811</v>
      </c>
    </row>
    <row r="298" spans="1:10">
      <c r="A298" s="241" t="s">
        <v>250</v>
      </c>
      <c r="B298" s="242" t="s">
        <v>5</v>
      </c>
      <c r="C298" s="242" t="s">
        <v>355</v>
      </c>
      <c r="D298" s="242" t="s">
        <v>1166</v>
      </c>
      <c r="E298" s="242" t="s">
        <v>1166</v>
      </c>
      <c r="F298" s="243">
        <v>500100</v>
      </c>
      <c r="G298" s="123" t="str">
        <f t="shared" si="8"/>
        <v>0409</v>
      </c>
      <c r="J298" s="431" t="str">
        <f t="shared" si="9"/>
        <v>0409</v>
      </c>
    </row>
    <row r="299" spans="1:10" ht="25.5">
      <c r="A299" s="241" t="s">
        <v>480</v>
      </c>
      <c r="B299" s="242" t="s">
        <v>5</v>
      </c>
      <c r="C299" s="242" t="s">
        <v>355</v>
      </c>
      <c r="D299" s="242" t="s">
        <v>989</v>
      </c>
      <c r="E299" s="242" t="s">
        <v>1166</v>
      </c>
      <c r="F299" s="243">
        <v>500100</v>
      </c>
      <c r="G299" s="123" t="str">
        <f t="shared" si="8"/>
        <v>04090900000000</v>
      </c>
      <c r="J299" s="431" t="str">
        <f t="shared" si="9"/>
        <v>04090900000000</v>
      </c>
    </row>
    <row r="300" spans="1:10">
      <c r="A300" s="241" t="s">
        <v>481</v>
      </c>
      <c r="B300" s="242" t="s">
        <v>5</v>
      </c>
      <c r="C300" s="242" t="s">
        <v>355</v>
      </c>
      <c r="D300" s="242" t="s">
        <v>990</v>
      </c>
      <c r="E300" s="242" t="s">
        <v>1166</v>
      </c>
      <c r="F300" s="243">
        <v>500100</v>
      </c>
      <c r="G300" s="123" t="str">
        <f t="shared" si="8"/>
        <v>04090910000000</v>
      </c>
      <c r="J300" s="431" t="str">
        <f t="shared" si="9"/>
        <v>04090910000000</v>
      </c>
    </row>
    <row r="301" spans="1:10" ht="38.25">
      <c r="A301" s="241" t="s">
        <v>356</v>
      </c>
      <c r="B301" s="242" t="s">
        <v>5</v>
      </c>
      <c r="C301" s="242" t="s">
        <v>355</v>
      </c>
      <c r="D301" s="242" t="s">
        <v>668</v>
      </c>
      <c r="E301" s="242" t="s">
        <v>1166</v>
      </c>
      <c r="F301" s="243">
        <v>500100</v>
      </c>
      <c r="G301" s="123" t="str">
        <f t="shared" si="8"/>
        <v>04090910080000</v>
      </c>
      <c r="J301" s="431" t="str">
        <f t="shared" si="9"/>
        <v>04090910080000</v>
      </c>
    </row>
    <row r="302" spans="1:10" ht="25.5">
      <c r="A302" s="241" t="s">
        <v>1306</v>
      </c>
      <c r="B302" s="242" t="s">
        <v>5</v>
      </c>
      <c r="C302" s="242" t="s">
        <v>355</v>
      </c>
      <c r="D302" s="242" t="s">
        <v>668</v>
      </c>
      <c r="E302" s="242" t="s">
        <v>1307</v>
      </c>
      <c r="F302" s="243">
        <v>500100</v>
      </c>
      <c r="G302" s="123" t="str">
        <f t="shared" si="8"/>
        <v>04090910080000200</v>
      </c>
      <c r="J302" s="431" t="str">
        <f t="shared" si="9"/>
        <v>04090910080000200</v>
      </c>
    </row>
    <row r="303" spans="1:10" ht="25.5">
      <c r="A303" s="241" t="s">
        <v>1188</v>
      </c>
      <c r="B303" s="242" t="s">
        <v>5</v>
      </c>
      <c r="C303" s="242" t="s">
        <v>355</v>
      </c>
      <c r="D303" s="242" t="s">
        <v>668</v>
      </c>
      <c r="E303" s="242" t="s">
        <v>1189</v>
      </c>
      <c r="F303" s="243">
        <v>500100</v>
      </c>
      <c r="G303" s="123" t="str">
        <f t="shared" si="8"/>
        <v>04090910080000240</v>
      </c>
      <c r="J303" s="431" t="str">
        <f t="shared" si="9"/>
        <v>04090910080000240</v>
      </c>
    </row>
    <row r="304" spans="1:10">
      <c r="A304" s="241" t="s">
        <v>1214</v>
      </c>
      <c r="B304" s="242" t="s">
        <v>5</v>
      </c>
      <c r="C304" s="242" t="s">
        <v>355</v>
      </c>
      <c r="D304" s="242" t="s">
        <v>668</v>
      </c>
      <c r="E304" s="242" t="s">
        <v>327</v>
      </c>
      <c r="F304" s="243">
        <v>500100</v>
      </c>
      <c r="G304" s="123" t="str">
        <f t="shared" si="8"/>
        <v>04090910080000244</v>
      </c>
      <c r="J304" s="431" t="str">
        <f t="shared" si="9"/>
        <v>04090910080000244</v>
      </c>
    </row>
    <row r="305" spans="1:10">
      <c r="A305" s="241" t="s">
        <v>144</v>
      </c>
      <c r="B305" s="242" t="s">
        <v>5</v>
      </c>
      <c r="C305" s="242" t="s">
        <v>357</v>
      </c>
      <c r="D305" s="242" t="s">
        <v>1166</v>
      </c>
      <c r="E305" s="242" t="s">
        <v>1166</v>
      </c>
      <c r="F305" s="243">
        <v>3114800</v>
      </c>
      <c r="G305" s="123" t="str">
        <f t="shared" si="8"/>
        <v>0412</v>
      </c>
      <c r="J305" s="431" t="str">
        <f t="shared" si="9"/>
        <v>0412</v>
      </c>
    </row>
    <row r="306" spans="1:10" ht="38.25">
      <c r="A306" s="241" t="s">
        <v>1230</v>
      </c>
      <c r="B306" s="242" t="s">
        <v>5</v>
      </c>
      <c r="C306" s="242" t="s">
        <v>357</v>
      </c>
      <c r="D306" s="242" t="s">
        <v>987</v>
      </c>
      <c r="E306" s="242" t="s">
        <v>1166</v>
      </c>
      <c r="F306" s="243">
        <v>2521800</v>
      </c>
      <c r="G306" s="123" t="str">
        <f t="shared" si="8"/>
        <v>04120800000000</v>
      </c>
      <c r="J306" s="431" t="str">
        <f t="shared" si="9"/>
        <v>04120800000000</v>
      </c>
    </row>
    <row r="307" spans="1:10" ht="25.5">
      <c r="A307" s="241" t="s">
        <v>477</v>
      </c>
      <c r="B307" s="242" t="s">
        <v>5</v>
      </c>
      <c r="C307" s="242" t="s">
        <v>357</v>
      </c>
      <c r="D307" s="242" t="s">
        <v>988</v>
      </c>
      <c r="E307" s="242" t="s">
        <v>1166</v>
      </c>
      <c r="F307" s="243">
        <v>2510800</v>
      </c>
      <c r="G307" s="123" t="str">
        <f t="shared" si="8"/>
        <v>04120810000000</v>
      </c>
      <c r="J307" s="431" t="str">
        <f t="shared" si="9"/>
        <v>04120810000000</v>
      </c>
    </row>
    <row r="308" spans="1:10" ht="89.25">
      <c r="A308" s="241" t="s">
        <v>1300</v>
      </c>
      <c r="B308" s="242" t="s">
        <v>5</v>
      </c>
      <c r="C308" s="242" t="s">
        <v>357</v>
      </c>
      <c r="D308" s="242" t="s">
        <v>669</v>
      </c>
      <c r="E308" s="242" t="s">
        <v>1166</v>
      </c>
      <c r="F308" s="243">
        <v>15000</v>
      </c>
      <c r="G308" s="123" t="str">
        <f t="shared" si="8"/>
        <v>04120810080020</v>
      </c>
      <c r="J308" s="431" t="str">
        <f t="shared" si="9"/>
        <v>04120810080020</v>
      </c>
    </row>
    <row r="309" spans="1:10" ht="25.5">
      <c r="A309" s="241" t="s">
        <v>1306</v>
      </c>
      <c r="B309" s="242" t="s">
        <v>5</v>
      </c>
      <c r="C309" s="242" t="s">
        <v>357</v>
      </c>
      <c r="D309" s="242" t="s">
        <v>669</v>
      </c>
      <c r="E309" s="242" t="s">
        <v>1307</v>
      </c>
      <c r="F309" s="243">
        <v>15000</v>
      </c>
      <c r="G309" s="123" t="str">
        <f t="shared" si="8"/>
        <v>04120810080020200</v>
      </c>
      <c r="J309" s="431" t="str">
        <f t="shared" si="9"/>
        <v>04120810080020200</v>
      </c>
    </row>
    <row r="310" spans="1:10" ht="25.5">
      <c r="A310" s="241" t="s">
        <v>1188</v>
      </c>
      <c r="B310" s="242" t="s">
        <v>5</v>
      </c>
      <c r="C310" s="242" t="s">
        <v>357</v>
      </c>
      <c r="D310" s="242" t="s">
        <v>669</v>
      </c>
      <c r="E310" s="242" t="s">
        <v>1189</v>
      </c>
      <c r="F310" s="243">
        <v>15000</v>
      </c>
      <c r="G310" s="123" t="str">
        <f t="shared" si="8"/>
        <v>04120810080020240</v>
      </c>
      <c r="J310" s="431" t="str">
        <f t="shared" si="9"/>
        <v>04120810080020240</v>
      </c>
    </row>
    <row r="311" spans="1:10">
      <c r="A311" s="241" t="s">
        <v>1214</v>
      </c>
      <c r="B311" s="242" t="s">
        <v>5</v>
      </c>
      <c r="C311" s="242" t="s">
        <v>357</v>
      </c>
      <c r="D311" s="242" t="s">
        <v>669</v>
      </c>
      <c r="E311" s="242" t="s">
        <v>327</v>
      </c>
      <c r="F311" s="243">
        <v>15000</v>
      </c>
      <c r="G311" s="123" t="str">
        <f t="shared" si="8"/>
        <v>04120810080020244</v>
      </c>
      <c r="J311" s="431" t="str">
        <f t="shared" si="9"/>
        <v>04120810080020244</v>
      </c>
    </row>
    <row r="312" spans="1:10" ht="102">
      <c r="A312" s="241" t="s">
        <v>1482</v>
      </c>
      <c r="B312" s="242" t="s">
        <v>5</v>
      </c>
      <c r="C312" s="242" t="s">
        <v>357</v>
      </c>
      <c r="D312" s="242" t="s">
        <v>1328</v>
      </c>
      <c r="E312" s="242" t="s">
        <v>1166</v>
      </c>
      <c r="F312" s="243">
        <v>1841958</v>
      </c>
      <c r="G312" s="123" t="str">
        <f t="shared" ref="G312:G370" si="10">CONCATENATE(C312,D312,E312)</f>
        <v>041208100S6070</v>
      </c>
      <c r="J312" s="431" t="str">
        <f t="shared" si="9"/>
        <v>041208100S6070</v>
      </c>
    </row>
    <row r="313" spans="1:10">
      <c r="A313" s="241" t="s">
        <v>1308</v>
      </c>
      <c r="B313" s="242" t="s">
        <v>5</v>
      </c>
      <c r="C313" s="242" t="s">
        <v>357</v>
      </c>
      <c r="D313" s="242" t="s">
        <v>1328</v>
      </c>
      <c r="E313" s="242" t="s">
        <v>1309</v>
      </c>
      <c r="F313" s="243">
        <v>1841958</v>
      </c>
      <c r="G313" s="123" t="str">
        <f t="shared" si="10"/>
        <v>041208100S6070800</v>
      </c>
      <c r="J313" s="431" t="str">
        <f t="shared" si="9"/>
        <v>041208100S6070800</v>
      </c>
    </row>
    <row r="314" spans="1:10" ht="38.25">
      <c r="A314" s="241" t="s">
        <v>1198</v>
      </c>
      <c r="B314" s="242" t="s">
        <v>5</v>
      </c>
      <c r="C314" s="242" t="s">
        <v>357</v>
      </c>
      <c r="D314" s="242" t="s">
        <v>1328</v>
      </c>
      <c r="E314" s="242" t="s">
        <v>351</v>
      </c>
      <c r="F314" s="243">
        <v>1841958</v>
      </c>
      <c r="G314" s="123" t="str">
        <f t="shared" si="10"/>
        <v>041208100S6070810</v>
      </c>
      <c r="J314" s="431" t="str">
        <f t="shared" si="9"/>
        <v>041208100S6070810</v>
      </c>
    </row>
    <row r="315" spans="1:10" ht="51">
      <c r="A315" s="241" t="s">
        <v>1216</v>
      </c>
      <c r="B315" s="242" t="s">
        <v>5</v>
      </c>
      <c r="C315" s="242" t="s">
        <v>357</v>
      </c>
      <c r="D315" s="242" t="s">
        <v>1328</v>
      </c>
      <c r="E315" s="242" t="s">
        <v>1217</v>
      </c>
      <c r="F315" s="243">
        <v>1841958</v>
      </c>
      <c r="G315" s="123" t="str">
        <f t="shared" si="10"/>
        <v>041208100S6070811</v>
      </c>
      <c r="J315" s="431" t="str">
        <f t="shared" si="9"/>
        <v>041208100S6070811</v>
      </c>
    </row>
    <row r="316" spans="1:10" ht="89.25">
      <c r="A316" s="241" t="s">
        <v>1940</v>
      </c>
      <c r="B316" s="242" t="s">
        <v>5</v>
      </c>
      <c r="C316" s="242" t="s">
        <v>357</v>
      </c>
      <c r="D316" s="242" t="s">
        <v>1941</v>
      </c>
      <c r="E316" s="242" t="s">
        <v>1166</v>
      </c>
      <c r="F316" s="243">
        <v>653842</v>
      </c>
      <c r="G316" s="123" t="str">
        <f t="shared" si="10"/>
        <v>041208100S6610</v>
      </c>
      <c r="J316" s="431" t="str">
        <f t="shared" si="9"/>
        <v>041208100S6610</v>
      </c>
    </row>
    <row r="317" spans="1:10">
      <c r="A317" s="241" t="s">
        <v>1308</v>
      </c>
      <c r="B317" s="242" t="s">
        <v>5</v>
      </c>
      <c r="C317" s="242" t="s">
        <v>357</v>
      </c>
      <c r="D317" s="242" t="s">
        <v>1941</v>
      </c>
      <c r="E317" s="242" t="s">
        <v>1309</v>
      </c>
      <c r="F317" s="243">
        <v>653842</v>
      </c>
      <c r="G317" s="123" t="str">
        <f t="shared" si="10"/>
        <v>041208100S6610800</v>
      </c>
      <c r="J317" s="431" t="str">
        <f t="shared" si="9"/>
        <v>041208100S6610800</v>
      </c>
    </row>
    <row r="318" spans="1:10" ht="38.25">
      <c r="A318" s="241" t="s">
        <v>1198</v>
      </c>
      <c r="B318" s="242" t="s">
        <v>5</v>
      </c>
      <c r="C318" s="242" t="s">
        <v>357</v>
      </c>
      <c r="D318" s="242" t="s">
        <v>1941</v>
      </c>
      <c r="E318" s="242" t="s">
        <v>351</v>
      </c>
      <c r="F318" s="243">
        <v>653842</v>
      </c>
      <c r="G318" s="123" t="str">
        <f t="shared" si="10"/>
        <v>041208100S6610810</v>
      </c>
      <c r="J318" s="431" t="str">
        <f t="shared" si="9"/>
        <v>041208100S6610810</v>
      </c>
    </row>
    <row r="319" spans="1:10" ht="51">
      <c r="A319" s="241" t="s">
        <v>1216</v>
      </c>
      <c r="B319" s="242" t="s">
        <v>5</v>
      </c>
      <c r="C319" s="242" t="s">
        <v>357</v>
      </c>
      <c r="D319" s="242" t="s">
        <v>1941</v>
      </c>
      <c r="E319" s="242" t="s">
        <v>1217</v>
      </c>
      <c r="F319" s="243">
        <v>653842</v>
      </c>
      <c r="G319" s="123" t="str">
        <f t="shared" si="10"/>
        <v>041208100S6610811</v>
      </c>
      <c r="J319" s="431" t="str">
        <f t="shared" si="9"/>
        <v>041208100S6610811</v>
      </c>
    </row>
    <row r="320" spans="1:10" ht="25.5">
      <c r="A320" s="241" t="s">
        <v>444</v>
      </c>
      <c r="B320" s="242" t="s">
        <v>5</v>
      </c>
      <c r="C320" s="242" t="s">
        <v>357</v>
      </c>
      <c r="D320" s="242" t="s">
        <v>1301</v>
      </c>
      <c r="E320" s="242" t="s">
        <v>1166</v>
      </c>
      <c r="F320" s="243">
        <v>11000</v>
      </c>
      <c r="G320" s="123" t="str">
        <f t="shared" si="10"/>
        <v>04120820000000</v>
      </c>
      <c r="J320" s="431" t="str">
        <f t="shared" si="9"/>
        <v>04120820000000</v>
      </c>
    </row>
    <row r="321" spans="1:10" ht="89.25">
      <c r="A321" s="241" t="s">
        <v>1302</v>
      </c>
      <c r="B321" s="242" t="s">
        <v>5</v>
      </c>
      <c r="C321" s="242" t="s">
        <v>357</v>
      </c>
      <c r="D321" s="242" t="s">
        <v>1303</v>
      </c>
      <c r="E321" s="242" t="s">
        <v>1166</v>
      </c>
      <c r="F321" s="243">
        <v>11000</v>
      </c>
      <c r="G321" s="123" t="str">
        <f t="shared" si="10"/>
        <v>04120820080030</v>
      </c>
      <c r="J321" s="431" t="str">
        <f t="shared" si="9"/>
        <v>04120820080030</v>
      </c>
    </row>
    <row r="322" spans="1:10" ht="25.5">
      <c r="A322" s="241" t="s">
        <v>1306</v>
      </c>
      <c r="B322" s="242" t="s">
        <v>5</v>
      </c>
      <c r="C322" s="242" t="s">
        <v>357</v>
      </c>
      <c r="D322" s="242" t="s">
        <v>1303</v>
      </c>
      <c r="E322" s="242" t="s">
        <v>1307</v>
      </c>
      <c r="F322" s="243">
        <v>11000</v>
      </c>
      <c r="G322" s="123" t="str">
        <f t="shared" si="10"/>
        <v>04120820080030200</v>
      </c>
      <c r="J322" s="431" t="str">
        <f t="shared" si="9"/>
        <v>04120820080030200</v>
      </c>
    </row>
    <row r="323" spans="1:10" ht="25.5">
      <c r="A323" s="241" t="s">
        <v>1188</v>
      </c>
      <c r="B323" s="242" t="s">
        <v>5</v>
      </c>
      <c r="C323" s="242" t="s">
        <v>357</v>
      </c>
      <c r="D323" s="242" t="s">
        <v>1303</v>
      </c>
      <c r="E323" s="242" t="s">
        <v>1189</v>
      </c>
      <c r="F323" s="243">
        <v>11000</v>
      </c>
      <c r="G323" s="123" t="str">
        <f t="shared" si="10"/>
        <v>04120820080030240</v>
      </c>
      <c r="J323" s="431" t="str">
        <f t="shared" si="9"/>
        <v>04120820080030240</v>
      </c>
    </row>
    <row r="324" spans="1:10">
      <c r="A324" s="241" t="s">
        <v>1214</v>
      </c>
      <c r="B324" s="242" t="s">
        <v>5</v>
      </c>
      <c r="C324" s="242" t="s">
        <v>357</v>
      </c>
      <c r="D324" s="242" t="s">
        <v>1303</v>
      </c>
      <c r="E324" s="242" t="s">
        <v>327</v>
      </c>
      <c r="F324" s="243">
        <v>11000</v>
      </c>
      <c r="G324" s="123" t="str">
        <f t="shared" si="10"/>
        <v>04120820080030244</v>
      </c>
      <c r="J324" s="431" t="str">
        <f t="shared" si="9"/>
        <v>04120820080030244</v>
      </c>
    </row>
    <row r="325" spans="1:10" ht="25.5">
      <c r="A325" s="241" t="s">
        <v>593</v>
      </c>
      <c r="B325" s="242" t="s">
        <v>5</v>
      </c>
      <c r="C325" s="242" t="s">
        <v>357</v>
      </c>
      <c r="D325" s="242" t="s">
        <v>993</v>
      </c>
      <c r="E325" s="242" t="s">
        <v>1166</v>
      </c>
      <c r="F325" s="243">
        <v>500000</v>
      </c>
      <c r="G325" s="123" t="str">
        <f t="shared" si="10"/>
        <v>04121000000000</v>
      </c>
      <c r="J325" s="431" t="str">
        <f t="shared" si="9"/>
        <v>04121000000000</v>
      </c>
    </row>
    <row r="326" spans="1:10" ht="25.5">
      <c r="A326" s="241" t="s">
        <v>1987</v>
      </c>
      <c r="B326" s="242" t="s">
        <v>5</v>
      </c>
      <c r="C326" s="242" t="s">
        <v>357</v>
      </c>
      <c r="D326" s="242" t="s">
        <v>1988</v>
      </c>
      <c r="E326" s="242" t="s">
        <v>1166</v>
      </c>
      <c r="F326" s="243">
        <v>500000</v>
      </c>
      <c r="G326" s="123" t="str">
        <f t="shared" si="10"/>
        <v>04121040000000</v>
      </c>
      <c r="J326" s="431" t="str">
        <f t="shared" si="9"/>
        <v>04121040000000</v>
      </c>
    </row>
    <row r="327" spans="1:10" ht="63.75">
      <c r="A327" s="241" t="s">
        <v>1989</v>
      </c>
      <c r="B327" s="242" t="s">
        <v>5</v>
      </c>
      <c r="C327" s="242" t="s">
        <v>357</v>
      </c>
      <c r="D327" s="242" t="s">
        <v>1990</v>
      </c>
      <c r="E327" s="242" t="s">
        <v>1166</v>
      </c>
      <c r="F327" s="243">
        <v>500000</v>
      </c>
      <c r="G327" s="123" t="str">
        <f t="shared" si="10"/>
        <v>04121040080000</v>
      </c>
      <c r="J327" s="431" t="str">
        <f t="shared" si="9"/>
        <v>04121040080000</v>
      </c>
    </row>
    <row r="328" spans="1:10" ht="25.5">
      <c r="A328" s="241" t="s">
        <v>1306</v>
      </c>
      <c r="B328" s="242" t="s">
        <v>5</v>
      </c>
      <c r="C328" s="242" t="s">
        <v>357</v>
      </c>
      <c r="D328" s="242" t="s">
        <v>1990</v>
      </c>
      <c r="E328" s="242" t="s">
        <v>1307</v>
      </c>
      <c r="F328" s="243">
        <v>500000</v>
      </c>
      <c r="G328" s="123" t="str">
        <f t="shared" si="10"/>
        <v>04121040080000200</v>
      </c>
      <c r="J328" s="431" t="str">
        <f t="shared" si="9"/>
        <v>04121040080000200</v>
      </c>
    </row>
    <row r="329" spans="1:10" ht="25.5">
      <c r="A329" s="241" t="s">
        <v>1188</v>
      </c>
      <c r="B329" s="242" t="s">
        <v>5</v>
      </c>
      <c r="C329" s="242" t="s">
        <v>357</v>
      </c>
      <c r="D329" s="242" t="s">
        <v>1990</v>
      </c>
      <c r="E329" s="242" t="s">
        <v>1189</v>
      </c>
      <c r="F329" s="243">
        <v>500000</v>
      </c>
      <c r="G329" s="123" t="str">
        <f t="shared" si="10"/>
        <v>04121040080000240</v>
      </c>
      <c r="J329" s="431" t="str">
        <f t="shared" si="9"/>
        <v>04121040080000240</v>
      </c>
    </row>
    <row r="330" spans="1:10">
      <c r="A330" s="241" t="s">
        <v>1214</v>
      </c>
      <c r="B330" s="242" t="s">
        <v>5</v>
      </c>
      <c r="C330" s="242" t="s">
        <v>357</v>
      </c>
      <c r="D330" s="242" t="s">
        <v>1990</v>
      </c>
      <c r="E330" s="242" t="s">
        <v>327</v>
      </c>
      <c r="F330" s="243">
        <v>500000</v>
      </c>
      <c r="G330" s="123" t="str">
        <f t="shared" si="10"/>
        <v>04121040080000244</v>
      </c>
      <c r="J330" s="431" t="str">
        <f t="shared" ref="J330:J393" si="11">CONCATENATE(C330,D330,E330)</f>
        <v>04121040080000244</v>
      </c>
    </row>
    <row r="331" spans="1:10" ht="25.5">
      <c r="A331" s="241" t="s">
        <v>490</v>
      </c>
      <c r="B331" s="242" t="s">
        <v>5</v>
      </c>
      <c r="C331" s="242" t="s">
        <v>357</v>
      </c>
      <c r="D331" s="242" t="s">
        <v>998</v>
      </c>
      <c r="E331" s="242" t="s">
        <v>1166</v>
      </c>
      <c r="F331" s="243">
        <v>93000</v>
      </c>
      <c r="G331" s="123" t="str">
        <f t="shared" si="10"/>
        <v>04121200000000</v>
      </c>
      <c r="J331" s="431" t="str">
        <f t="shared" si="11"/>
        <v>04121200000000</v>
      </c>
    </row>
    <row r="332" spans="1:10" ht="25.5">
      <c r="A332" s="241" t="s">
        <v>2011</v>
      </c>
      <c r="B332" s="242" t="s">
        <v>5</v>
      </c>
      <c r="C332" s="242" t="s">
        <v>357</v>
      </c>
      <c r="D332" s="242" t="s">
        <v>1000</v>
      </c>
      <c r="E332" s="242" t="s">
        <v>1166</v>
      </c>
      <c r="F332" s="243">
        <v>93000</v>
      </c>
      <c r="G332" s="123" t="str">
        <f t="shared" si="10"/>
        <v>04121220000000</v>
      </c>
      <c r="J332" s="431" t="str">
        <f t="shared" si="11"/>
        <v>04121220000000</v>
      </c>
    </row>
    <row r="333" spans="1:10" ht="63.75">
      <c r="A333" s="241" t="s">
        <v>2012</v>
      </c>
      <c r="B333" s="242" t="s">
        <v>5</v>
      </c>
      <c r="C333" s="242" t="s">
        <v>357</v>
      </c>
      <c r="D333" s="242" t="s">
        <v>1167</v>
      </c>
      <c r="E333" s="242" t="s">
        <v>1166</v>
      </c>
      <c r="F333" s="243">
        <v>93000</v>
      </c>
      <c r="G333" s="123" t="str">
        <f t="shared" si="10"/>
        <v>04121220080010</v>
      </c>
      <c r="J333" s="431" t="str">
        <f t="shared" si="11"/>
        <v>04121220080010</v>
      </c>
    </row>
    <row r="334" spans="1:10" ht="25.5">
      <c r="A334" s="241" t="s">
        <v>1306</v>
      </c>
      <c r="B334" s="242" t="s">
        <v>5</v>
      </c>
      <c r="C334" s="242" t="s">
        <v>357</v>
      </c>
      <c r="D334" s="242" t="s">
        <v>1167</v>
      </c>
      <c r="E334" s="242" t="s">
        <v>1307</v>
      </c>
      <c r="F334" s="243">
        <v>93000</v>
      </c>
      <c r="G334" s="123" t="str">
        <f t="shared" si="10"/>
        <v>04121220080010200</v>
      </c>
      <c r="J334" s="431" t="str">
        <f t="shared" si="11"/>
        <v>04121220080010200</v>
      </c>
    </row>
    <row r="335" spans="1:10" ht="25.5">
      <c r="A335" s="241" t="s">
        <v>1188</v>
      </c>
      <c r="B335" s="242" t="s">
        <v>5</v>
      </c>
      <c r="C335" s="242" t="s">
        <v>357</v>
      </c>
      <c r="D335" s="242" t="s">
        <v>1167</v>
      </c>
      <c r="E335" s="242" t="s">
        <v>1189</v>
      </c>
      <c r="F335" s="243">
        <v>93000</v>
      </c>
      <c r="G335" s="123" t="str">
        <f t="shared" si="10"/>
        <v>04121220080010240</v>
      </c>
      <c r="J335" s="431" t="str">
        <f t="shared" si="11"/>
        <v>04121220080010240</v>
      </c>
    </row>
    <row r="336" spans="1:10">
      <c r="A336" s="241" t="s">
        <v>1214</v>
      </c>
      <c r="B336" s="242" t="s">
        <v>5</v>
      </c>
      <c r="C336" s="242" t="s">
        <v>357</v>
      </c>
      <c r="D336" s="242" t="s">
        <v>1167</v>
      </c>
      <c r="E336" s="242" t="s">
        <v>327</v>
      </c>
      <c r="F336" s="243">
        <v>93000</v>
      </c>
      <c r="G336" s="123" t="str">
        <f t="shared" si="10"/>
        <v>04121220080010244</v>
      </c>
      <c r="J336" s="431" t="str">
        <f t="shared" si="11"/>
        <v>04121220080010244</v>
      </c>
    </row>
    <row r="337" spans="1:10">
      <c r="A337" s="241" t="s">
        <v>237</v>
      </c>
      <c r="B337" s="242" t="s">
        <v>5</v>
      </c>
      <c r="C337" s="242" t="s">
        <v>1133</v>
      </c>
      <c r="D337" s="242" t="s">
        <v>1166</v>
      </c>
      <c r="E337" s="242" t="s">
        <v>1166</v>
      </c>
      <c r="F337" s="243">
        <v>416506637</v>
      </c>
      <c r="G337" s="123" t="str">
        <f t="shared" si="10"/>
        <v>0500</v>
      </c>
      <c r="J337" s="431" t="str">
        <f t="shared" si="11"/>
        <v>0500</v>
      </c>
    </row>
    <row r="338" spans="1:10">
      <c r="A338" s="241" t="s">
        <v>145</v>
      </c>
      <c r="B338" s="242" t="s">
        <v>5</v>
      </c>
      <c r="C338" s="242" t="s">
        <v>361</v>
      </c>
      <c r="D338" s="242" t="s">
        <v>1166</v>
      </c>
      <c r="E338" s="242" t="s">
        <v>1166</v>
      </c>
      <c r="F338" s="243">
        <v>406566387</v>
      </c>
      <c r="G338" s="123" t="str">
        <f t="shared" si="10"/>
        <v>0502</v>
      </c>
      <c r="J338" s="431" t="str">
        <f t="shared" si="11"/>
        <v>0502</v>
      </c>
    </row>
    <row r="339" spans="1:10" ht="38.25">
      <c r="A339" s="241" t="s">
        <v>449</v>
      </c>
      <c r="B339" s="242" t="s">
        <v>5</v>
      </c>
      <c r="C339" s="242" t="s">
        <v>361</v>
      </c>
      <c r="D339" s="242" t="s">
        <v>970</v>
      </c>
      <c r="E339" s="242" t="s">
        <v>1166</v>
      </c>
      <c r="F339" s="243">
        <v>406507700</v>
      </c>
      <c r="G339" s="123" t="str">
        <f t="shared" si="10"/>
        <v>05020300000000</v>
      </c>
      <c r="J339" s="431" t="str">
        <f t="shared" si="11"/>
        <v>05020300000000</v>
      </c>
    </row>
    <row r="340" spans="1:10" ht="38.25">
      <c r="A340" s="241" t="s">
        <v>588</v>
      </c>
      <c r="B340" s="242" t="s">
        <v>5</v>
      </c>
      <c r="C340" s="242" t="s">
        <v>361</v>
      </c>
      <c r="D340" s="242" t="s">
        <v>971</v>
      </c>
      <c r="E340" s="242" t="s">
        <v>1166</v>
      </c>
      <c r="F340" s="243">
        <v>5749000</v>
      </c>
      <c r="G340" s="123" t="str">
        <f t="shared" si="10"/>
        <v>05020320000000</v>
      </c>
      <c r="J340" s="431" t="str">
        <f t="shared" si="11"/>
        <v>05020320000000</v>
      </c>
    </row>
    <row r="341" spans="1:10" ht="114.75">
      <c r="A341" s="241" t="s">
        <v>1967</v>
      </c>
      <c r="B341" s="242" t="s">
        <v>5</v>
      </c>
      <c r="C341" s="242" t="s">
        <v>361</v>
      </c>
      <c r="D341" s="242" t="s">
        <v>1968</v>
      </c>
      <c r="E341" s="242" t="s">
        <v>1166</v>
      </c>
      <c r="F341" s="243">
        <v>5749000</v>
      </c>
      <c r="G341" s="123" t="str">
        <f t="shared" si="10"/>
        <v>05020320080010</v>
      </c>
      <c r="J341" s="431" t="str">
        <f t="shared" si="11"/>
        <v>05020320080010</v>
      </c>
    </row>
    <row r="342" spans="1:10">
      <c r="A342" s="241" t="s">
        <v>1308</v>
      </c>
      <c r="B342" s="242" t="s">
        <v>5</v>
      </c>
      <c r="C342" s="242" t="s">
        <v>361</v>
      </c>
      <c r="D342" s="242" t="s">
        <v>1968</v>
      </c>
      <c r="E342" s="242" t="s">
        <v>1309</v>
      </c>
      <c r="F342" s="243">
        <v>5749000</v>
      </c>
      <c r="G342" s="123" t="str">
        <f t="shared" si="10"/>
        <v>05020320080010800</v>
      </c>
      <c r="J342" s="431" t="str">
        <f t="shared" si="11"/>
        <v>05020320080010800</v>
      </c>
    </row>
    <row r="343" spans="1:10" ht="38.25">
      <c r="A343" s="241" t="s">
        <v>1198</v>
      </c>
      <c r="B343" s="242" t="s">
        <v>5</v>
      </c>
      <c r="C343" s="242" t="s">
        <v>361</v>
      </c>
      <c r="D343" s="242" t="s">
        <v>1968</v>
      </c>
      <c r="E343" s="242" t="s">
        <v>351</v>
      </c>
      <c r="F343" s="243">
        <v>5749000</v>
      </c>
      <c r="G343" s="123" t="str">
        <f t="shared" si="10"/>
        <v>05020320080010810</v>
      </c>
      <c r="J343" s="431" t="str">
        <f t="shared" si="11"/>
        <v>05020320080010810</v>
      </c>
    </row>
    <row r="344" spans="1:10" ht="51">
      <c r="A344" s="241" t="s">
        <v>1216</v>
      </c>
      <c r="B344" s="242" t="s">
        <v>5</v>
      </c>
      <c r="C344" s="242" t="s">
        <v>361</v>
      </c>
      <c r="D344" s="242" t="s">
        <v>1968</v>
      </c>
      <c r="E344" s="242" t="s">
        <v>1217</v>
      </c>
      <c r="F344" s="243">
        <v>5749000</v>
      </c>
      <c r="G344" s="123" t="str">
        <f t="shared" si="10"/>
        <v>05020320080010811</v>
      </c>
      <c r="J344" s="431" t="str">
        <f t="shared" si="11"/>
        <v>05020320080010811</v>
      </c>
    </row>
    <row r="345" spans="1:10" ht="38.25">
      <c r="A345" s="241" t="s">
        <v>590</v>
      </c>
      <c r="B345" s="242" t="s">
        <v>5</v>
      </c>
      <c r="C345" s="242" t="s">
        <v>361</v>
      </c>
      <c r="D345" s="242" t="s">
        <v>973</v>
      </c>
      <c r="E345" s="242" t="s">
        <v>1166</v>
      </c>
      <c r="F345" s="243">
        <v>400758700</v>
      </c>
      <c r="G345" s="123" t="str">
        <f t="shared" si="10"/>
        <v>05020350000000</v>
      </c>
      <c r="J345" s="431" t="str">
        <f t="shared" si="11"/>
        <v>05020350000000</v>
      </c>
    </row>
    <row r="346" spans="1:10" ht="127.5">
      <c r="A346" s="241" t="s">
        <v>2075</v>
      </c>
      <c r="B346" s="242" t="s">
        <v>5</v>
      </c>
      <c r="C346" s="242" t="s">
        <v>361</v>
      </c>
      <c r="D346" s="242" t="s">
        <v>2072</v>
      </c>
      <c r="E346" s="242" t="s">
        <v>1166</v>
      </c>
      <c r="F346" s="243">
        <v>400758700</v>
      </c>
      <c r="G346" s="123" t="str">
        <f t="shared" si="10"/>
        <v>05020350097110</v>
      </c>
      <c r="J346" s="431" t="str">
        <f t="shared" si="11"/>
        <v>05020350097110</v>
      </c>
    </row>
    <row r="347" spans="1:10">
      <c r="A347" s="241" t="s">
        <v>1308</v>
      </c>
      <c r="B347" s="242" t="s">
        <v>5</v>
      </c>
      <c r="C347" s="242" t="s">
        <v>361</v>
      </c>
      <c r="D347" s="242" t="s">
        <v>2072</v>
      </c>
      <c r="E347" s="242" t="s">
        <v>1309</v>
      </c>
      <c r="F347" s="243">
        <v>400758700</v>
      </c>
      <c r="G347" s="123" t="str">
        <f t="shared" si="10"/>
        <v>05020350097110800</v>
      </c>
      <c r="J347" s="431" t="str">
        <f t="shared" si="11"/>
        <v>05020350097110800</v>
      </c>
    </row>
    <row r="348" spans="1:10" ht="38.25">
      <c r="A348" s="241" t="s">
        <v>1198</v>
      </c>
      <c r="B348" s="242" t="s">
        <v>5</v>
      </c>
      <c r="C348" s="242" t="s">
        <v>361</v>
      </c>
      <c r="D348" s="242" t="s">
        <v>2072</v>
      </c>
      <c r="E348" s="242" t="s">
        <v>351</v>
      </c>
      <c r="F348" s="243">
        <v>400758700</v>
      </c>
      <c r="G348" s="123" t="str">
        <f t="shared" si="10"/>
        <v>05020350097110810</v>
      </c>
      <c r="J348" s="431" t="str">
        <f t="shared" si="11"/>
        <v>05020350097110810</v>
      </c>
    </row>
    <row r="349" spans="1:10" ht="25.5">
      <c r="A349" s="241" t="s">
        <v>2073</v>
      </c>
      <c r="B349" s="242" t="s">
        <v>5</v>
      </c>
      <c r="C349" s="242" t="s">
        <v>361</v>
      </c>
      <c r="D349" s="242" t="s">
        <v>2072</v>
      </c>
      <c r="E349" s="242" t="s">
        <v>2074</v>
      </c>
      <c r="F349" s="243">
        <v>400758700</v>
      </c>
      <c r="G349" s="123" t="str">
        <f t="shared" si="10"/>
        <v>05020350097110815</v>
      </c>
      <c r="J349" s="431" t="str">
        <f t="shared" si="11"/>
        <v>05020350097110815</v>
      </c>
    </row>
    <row r="350" spans="1:10" ht="25.5">
      <c r="A350" s="241" t="s">
        <v>598</v>
      </c>
      <c r="B350" s="242" t="s">
        <v>5</v>
      </c>
      <c r="C350" s="242" t="s">
        <v>361</v>
      </c>
      <c r="D350" s="242" t="s">
        <v>1007</v>
      </c>
      <c r="E350" s="242" t="s">
        <v>1166</v>
      </c>
      <c r="F350" s="243">
        <v>58687</v>
      </c>
      <c r="G350" s="123" t="str">
        <f t="shared" si="10"/>
        <v>05029000000000</v>
      </c>
      <c r="J350" s="431" t="str">
        <f t="shared" si="11"/>
        <v>05029000000000</v>
      </c>
    </row>
    <row r="351" spans="1:10" ht="25.5">
      <c r="A351" s="241" t="s">
        <v>428</v>
      </c>
      <c r="B351" s="242" t="s">
        <v>5</v>
      </c>
      <c r="C351" s="242" t="s">
        <v>361</v>
      </c>
      <c r="D351" s="242" t="s">
        <v>1011</v>
      </c>
      <c r="E351" s="242" t="s">
        <v>1166</v>
      </c>
      <c r="F351" s="243">
        <v>58687</v>
      </c>
      <c r="G351" s="123" t="str">
        <f t="shared" si="10"/>
        <v>05029090000000</v>
      </c>
      <c r="J351" s="431" t="str">
        <f t="shared" si="11"/>
        <v>05029090000000</v>
      </c>
    </row>
    <row r="352" spans="1:10" ht="51">
      <c r="A352" s="241" t="s">
        <v>677</v>
      </c>
      <c r="B352" s="242" t="s">
        <v>5</v>
      </c>
      <c r="C352" s="242" t="s">
        <v>361</v>
      </c>
      <c r="D352" s="242" t="s">
        <v>678</v>
      </c>
      <c r="E352" s="242" t="s">
        <v>1166</v>
      </c>
      <c r="F352" s="243">
        <v>58687</v>
      </c>
      <c r="G352" s="123" t="str">
        <f t="shared" si="10"/>
        <v>050290900Ш0000</v>
      </c>
      <c r="J352" s="431" t="str">
        <f t="shared" si="11"/>
        <v>050290900Ш0000</v>
      </c>
    </row>
    <row r="353" spans="1:10" ht="25.5">
      <c r="A353" s="241" t="s">
        <v>1306</v>
      </c>
      <c r="B353" s="242" t="s">
        <v>5</v>
      </c>
      <c r="C353" s="242" t="s">
        <v>361</v>
      </c>
      <c r="D353" s="242" t="s">
        <v>678</v>
      </c>
      <c r="E353" s="242" t="s">
        <v>1307</v>
      </c>
      <c r="F353" s="243">
        <v>58687</v>
      </c>
      <c r="G353" s="123" t="str">
        <f t="shared" si="10"/>
        <v>050290900Ш0000200</v>
      </c>
      <c r="J353" s="431" t="str">
        <f t="shared" si="11"/>
        <v>050290900Ш0000200</v>
      </c>
    </row>
    <row r="354" spans="1:10" ht="25.5">
      <c r="A354" s="241" t="s">
        <v>1188</v>
      </c>
      <c r="B354" s="242" t="s">
        <v>5</v>
      </c>
      <c r="C354" s="242" t="s">
        <v>361</v>
      </c>
      <c r="D354" s="242" t="s">
        <v>678</v>
      </c>
      <c r="E354" s="242" t="s">
        <v>1189</v>
      </c>
      <c r="F354" s="243">
        <v>58687</v>
      </c>
      <c r="G354" s="123" t="str">
        <f t="shared" si="10"/>
        <v>050290900Ш0000240</v>
      </c>
      <c r="J354" s="431" t="str">
        <f t="shared" si="11"/>
        <v>050290900Ш0000240</v>
      </c>
    </row>
    <row r="355" spans="1:10">
      <c r="A355" s="241" t="s">
        <v>1214</v>
      </c>
      <c r="B355" s="242" t="s">
        <v>5</v>
      </c>
      <c r="C355" s="242" t="s">
        <v>361</v>
      </c>
      <c r="D355" s="242" t="s">
        <v>678</v>
      </c>
      <c r="E355" s="242" t="s">
        <v>327</v>
      </c>
      <c r="F355" s="243">
        <v>58687</v>
      </c>
      <c r="G355" s="123" t="str">
        <f t="shared" si="10"/>
        <v>050290900Ш0000244</v>
      </c>
      <c r="J355" s="431" t="str">
        <f t="shared" si="11"/>
        <v>050290900Ш0000244</v>
      </c>
    </row>
    <row r="356" spans="1:10">
      <c r="A356" s="241" t="s">
        <v>37</v>
      </c>
      <c r="B356" s="242" t="s">
        <v>5</v>
      </c>
      <c r="C356" s="242" t="s">
        <v>385</v>
      </c>
      <c r="D356" s="242" t="s">
        <v>1166</v>
      </c>
      <c r="E356" s="242" t="s">
        <v>1166</v>
      </c>
      <c r="F356" s="243">
        <v>9940250</v>
      </c>
      <c r="G356" s="123" t="str">
        <f t="shared" si="10"/>
        <v>0503</v>
      </c>
      <c r="J356" s="431" t="str">
        <f t="shared" si="11"/>
        <v>0503</v>
      </c>
    </row>
    <row r="357" spans="1:10" ht="25.5">
      <c r="A357" s="241" t="s">
        <v>1665</v>
      </c>
      <c r="B357" s="242" t="s">
        <v>5</v>
      </c>
      <c r="C357" s="242" t="s">
        <v>385</v>
      </c>
      <c r="D357" s="242" t="s">
        <v>1666</v>
      </c>
      <c r="E357" s="242" t="s">
        <v>1166</v>
      </c>
      <c r="F357" s="243">
        <v>9940250</v>
      </c>
      <c r="G357" s="123" t="str">
        <f t="shared" si="10"/>
        <v>05030200000000</v>
      </c>
      <c r="J357" s="431" t="str">
        <f t="shared" si="11"/>
        <v>05030200000000</v>
      </c>
    </row>
    <row r="358" spans="1:10" ht="25.5">
      <c r="A358" s="241" t="s">
        <v>819</v>
      </c>
      <c r="B358" s="242" t="s">
        <v>5</v>
      </c>
      <c r="C358" s="242" t="s">
        <v>385</v>
      </c>
      <c r="D358" s="242" t="s">
        <v>1667</v>
      </c>
      <c r="E358" s="242" t="s">
        <v>1166</v>
      </c>
      <c r="F358" s="243">
        <v>9940250</v>
      </c>
      <c r="G358" s="123" t="str">
        <f t="shared" si="10"/>
        <v>05030210000000</v>
      </c>
      <c r="J358" s="431" t="str">
        <f t="shared" si="11"/>
        <v>05030210000000</v>
      </c>
    </row>
    <row r="359" spans="1:10" ht="63.75">
      <c r="A359" s="241" t="s">
        <v>1668</v>
      </c>
      <c r="B359" s="242" t="s">
        <v>5</v>
      </c>
      <c r="C359" s="242" t="s">
        <v>385</v>
      </c>
      <c r="D359" s="242" t="s">
        <v>1669</v>
      </c>
      <c r="E359" s="242" t="s">
        <v>1166</v>
      </c>
      <c r="F359" s="243">
        <v>9940250</v>
      </c>
      <c r="G359" s="123" t="str">
        <f t="shared" si="10"/>
        <v>05030210080020</v>
      </c>
      <c r="J359" s="431" t="str">
        <f t="shared" si="11"/>
        <v>05030210080020</v>
      </c>
    </row>
    <row r="360" spans="1:10" ht="25.5">
      <c r="A360" s="241" t="s">
        <v>1306</v>
      </c>
      <c r="B360" s="242" t="s">
        <v>5</v>
      </c>
      <c r="C360" s="242" t="s">
        <v>385</v>
      </c>
      <c r="D360" s="242" t="s">
        <v>1669</v>
      </c>
      <c r="E360" s="242" t="s">
        <v>1307</v>
      </c>
      <c r="F360" s="243">
        <v>9940250</v>
      </c>
      <c r="G360" s="123" t="str">
        <f t="shared" si="10"/>
        <v>05030210080020200</v>
      </c>
      <c r="J360" s="431" t="str">
        <f t="shared" si="11"/>
        <v>05030210080020200</v>
      </c>
    </row>
    <row r="361" spans="1:10" ht="25.5">
      <c r="A361" s="241" t="s">
        <v>1188</v>
      </c>
      <c r="B361" s="242" t="s">
        <v>5</v>
      </c>
      <c r="C361" s="242" t="s">
        <v>385</v>
      </c>
      <c r="D361" s="242" t="s">
        <v>1669</v>
      </c>
      <c r="E361" s="242" t="s">
        <v>1189</v>
      </c>
      <c r="F361" s="243">
        <v>9940250</v>
      </c>
      <c r="G361" s="123" t="str">
        <f t="shared" si="10"/>
        <v>05030210080020240</v>
      </c>
      <c r="J361" s="431" t="str">
        <f t="shared" si="11"/>
        <v>05030210080020240</v>
      </c>
    </row>
    <row r="362" spans="1:10">
      <c r="A362" s="241" t="s">
        <v>1214</v>
      </c>
      <c r="B362" s="242" t="s">
        <v>5</v>
      </c>
      <c r="C362" s="242" t="s">
        <v>385</v>
      </c>
      <c r="D362" s="242" t="s">
        <v>1669</v>
      </c>
      <c r="E362" s="242" t="s">
        <v>327</v>
      </c>
      <c r="F362" s="243">
        <v>9940250</v>
      </c>
      <c r="G362" s="123" t="str">
        <f t="shared" si="10"/>
        <v>05030210080020244</v>
      </c>
      <c r="J362" s="431" t="str">
        <f t="shared" si="11"/>
        <v>05030210080020244</v>
      </c>
    </row>
    <row r="363" spans="1:10">
      <c r="A363" s="241" t="s">
        <v>1610</v>
      </c>
      <c r="B363" s="242" t="s">
        <v>5</v>
      </c>
      <c r="C363" s="242" t="s">
        <v>1611</v>
      </c>
      <c r="D363" s="242" t="s">
        <v>1166</v>
      </c>
      <c r="E363" s="242" t="s">
        <v>1166</v>
      </c>
      <c r="F363" s="243">
        <v>2247273</v>
      </c>
      <c r="G363" s="123" t="str">
        <f t="shared" si="10"/>
        <v>0600</v>
      </c>
      <c r="J363" s="431" t="str">
        <f t="shared" si="11"/>
        <v>0600</v>
      </c>
    </row>
    <row r="364" spans="1:10" ht="25.5">
      <c r="A364" s="241" t="s">
        <v>1670</v>
      </c>
      <c r="B364" s="242" t="s">
        <v>5</v>
      </c>
      <c r="C364" s="242" t="s">
        <v>1671</v>
      </c>
      <c r="D364" s="242" t="s">
        <v>1166</v>
      </c>
      <c r="E364" s="242" t="s">
        <v>1166</v>
      </c>
      <c r="F364" s="243">
        <v>1622600</v>
      </c>
      <c r="G364" s="123" t="str">
        <f t="shared" si="10"/>
        <v>0603</v>
      </c>
      <c r="J364" s="431" t="str">
        <f t="shared" si="11"/>
        <v>0603</v>
      </c>
    </row>
    <row r="365" spans="1:10" ht="25.5">
      <c r="A365" s="241" t="s">
        <v>1665</v>
      </c>
      <c r="B365" s="242" t="s">
        <v>5</v>
      </c>
      <c r="C365" s="242" t="s">
        <v>1671</v>
      </c>
      <c r="D365" s="242" t="s">
        <v>1666</v>
      </c>
      <c r="E365" s="242" t="s">
        <v>1166</v>
      </c>
      <c r="F365" s="243">
        <v>1622600</v>
      </c>
      <c r="G365" s="123" t="str">
        <f t="shared" si="10"/>
        <v>06030200000000</v>
      </c>
      <c r="J365" s="431" t="str">
        <f t="shared" si="11"/>
        <v>06030200000000</v>
      </c>
    </row>
    <row r="366" spans="1:10">
      <c r="A366" s="241" t="s">
        <v>1672</v>
      </c>
      <c r="B366" s="242" t="s">
        <v>5</v>
      </c>
      <c r="C366" s="242" t="s">
        <v>1671</v>
      </c>
      <c r="D366" s="242" t="s">
        <v>1673</v>
      </c>
      <c r="E366" s="242" t="s">
        <v>1166</v>
      </c>
      <c r="F366" s="243">
        <v>1622600</v>
      </c>
      <c r="G366" s="123" t="str">
        <f t="shared" si="10"/>
        <v>06030220000000</v>
      </c>
      <c r="J366" s="431" t="str">
        <f t="shared" si="11"/>
        <v>06030220000000</v>
      </c>
    </row>
    <row r="367" spans="1:10" ht="76.5">
      <c r="A367" s="241" t="s">
        <v>1674</v>
      </c>
      <c r="B367" s="242" t="s">
        <v>5</v>
      </c>
      <c r="C367" s="242" t="s">
        <v>1671</v>
      </c>
      <c r="D367" s="242" t="s">
        <v>1675</v>
      </c>
      <c r="E367" s="242" t="s">
        <v>1166</v>
      </c>
      <c r="F367" s="243">
        <v>1622600</v>
      </c>
      <c r="G367" s="123" t="str">
        <f t="shared" si="10"/>
        <v>06030220075180</v>
      </c>
      <c r="J367" s="431" t="str">
        <f t="shared" si="11"/>
        <v>06030220075180</v>
      </c>
    </row>
    <row r="368" spans="1:10" ht="51">
      <c r="A368" s="241" t="s">
        <v>1305</v>
      </c>
      <c r="B368" s="242" t="s">
        <v>5</v>
      </c>
      <c r="C368" s="242" t="s">
        <v>1671</v>
      </c>
      <c r="D368" s="242" t="s">
        <v>1675</v>
      </c>
      <c r="E368" s="242" t="s">
        <v>271</v>
      </c>
      <c r="F368" s="243">
        <v>98680</v>
      </c>
      <c r="G368" s="123" t="str">
        <f t="shared" si="10"/>
        <v>06030220075180100</v>
      </c>
      <c r="J368" s="431" t="str">
        <f t="shared" si="11"/>
        <v>06030220075180100</v>
      </c>
    </row>
    <row r="369" spans="1:10" ht="25.5">
      <c r="A369" s="241" t="s">
        <v>1195</v>
      </c>
      <c r="B369" s="242" t="s">
        <v>5</v>
      </c>
      <c r="C369" s="242" t="s">
        <v>1671</v>
      </c>
      <c r="D369" s="242" t="s">
        <v>1675</v>
      </c>
      <c r="E369" s="242" t="s">
        <v>28</v>
      </c>
      <c r="F369" s="243">
        <v>98680</v>
      </c>
      <c r="G369" s="123" t="str">
        <f t="shared" si="10"/>
        <v>06030220075180120</v>
      </c>
      <c r="J369" s="431" t="str">
        <f t="shared" si="11"/>
        <v>06030220075180120</v>
      </c>
    </row>
    <row r="370" spans="1:10" ht="25.5">
      <c r="A370" s="241" t="s">
        <v>949</v>
      </c>
      <c r="B370" s="242" t="s">
        <v>5</v>
      </c>
      <c r="C370" s="242" t="s">
        <v>1671</v>
      </c>
      <c r="D370" s="242" t="s">
        <v>1675</v>
      </c>
      <c r="E370" s="242" t="s">
        <v>322</v>
      </c>
      <c r="F370" s="243">
        <v>75792</v>
      </c>
      <c r="G370" s="123" t="str">
        <f t="shared" si="10"/>
        <v>06030220075180121</v>
      </c>
      <c r="J370" s="431" t="str">
        <f t="shared" si="11"/>
        <v>06030220075180121</v>
      </c>
    </row>
    <row r="371" spans="1:10" ht="38.25">
      <c r="A371" s="241" t="s">
        <v>1050</v>
      </c>
      <c r="B371" s="242" t="s">
        <v>5</v>
      </c>
      <c r="C371" s="242" t="s">
        <v>1671</v>
      </c>
      <c r="D371" s="242" t="s">
        <v>1675</v>
      </c>
      <c r="E371" s="242" t="s">
        <v>1051</v>
      </c>
      <c r="F371" s="243">
        <v>22888</v>
      </c>
      <c r="G371" s="123" t="str">
        <f t="shared" ref="G371:G431" si="12">CONCATENATE(C371,D371,E371)</f>
        <v>06030220075180129</v>
      </c>
      <c r="J371" s="431" t="str">
        <f t="shared" si="11"/>
        <v>06030220075180129</v>
      </c>
    </row>
    <row r="372" spans="1:10" ht="25.5">
      <c r="A372" s="241" t="s">
        <v>1306</v>
      </c>
      <c r="B372" s="242" t="s">
        <v>5</v>
      </c>
      <c r="C372" s="242" t="s">
        <v>1671</v>
      </c>
      <c r="D372" s="242" t="s">
        <v>1675</v>
      </c>
      <c r="E372" s="242" t="s">
        <v>1307</v>
      </c>
      <c r="F372" s="243">
        <v>1523920</v>
      </c>
      <c r="G372" s="123" t="str">
        <f t="shared" si="12"/>
        <v>06030220075180200</v>
      </c>
      <c r="J372" s="431" t="str">
        <f t="shared" si="11"/>
        <v>06030220075180200</v>
      </c>
    </row>
    <row r="373" spans="1:10" ht="25.5">
      <c r="A373" s="241" t="s">
        <v>1188</v>
      </c>
      <c r="B373" s="242" t="s">
        <v>5</v>
      </c>
      <c r="C373" s="242" t="s">
        <v>1671</v>
      </c>
      <c r="D373" s="242" t="s">
        <v>1675</v>
      </c>
      <c r="E373" s="242" t="s">
        <v>1189</v>
      </c>
      <c r="F373" s="243">
        <v>1523920</v>
      </c>
      <c r="G373" s="123" t="str">
        <f t="shared" si="12"/>
        <v>06030220075180240</v>
      </c>
      <c r="J373" s="431" t="str">
        <f t="shared" si="11"/>
        <v>06030220075180240</v>
      </c>
    </row>
    <row r="374" spans="1:10">
      <c r="A374" s="241" t="s">
        <v>1214</v>
      </c>
      <c r="B374" s="242" t="s">
        <v>5</v>
      </c>
      <c r="C374" s="242" t="s">
        <v>1671</v>
      </c>
      <c r="D374" s="242" t="s">
        <v>1675</v>
      </c>
      <c r="E374" s="242" t="s">
        <v>327</v>
      </c>
      <c r="F374" s="243">
        <v>1523920</v>
      </c>
      <c r="G374" s="123" t="str">
        <f t="shared" si="12"/>
        <v>06030220075180244</v>
      </c>
      <c r="J374" s="431" t="str">
        <f t="shared" si="11"/>
        <v>06030220075180244</v>
      </c>
    </row>
    <row r="375" spans="1:10">
      <c r="A375" s="241" t="s">
        <v>1612</v>
      </c>
      <c r="B375" s="242" t="s">
        <v>5</v>
      </c>
      <c r="C375" s="242" t="s">
        <v>1613</v>
      </c>
      <c r="D375" s="242" t="s">
        <v>1166</v>
      </c>
      <c r="E375" s="242" t="s">
        <v>1166</v>
      </c>
      <c r="F375" s="243">
        <v>624673</v>
      </c>
      <c r="G375" s="123" t="str">
        <f t="shared" si="12"/>
        <v>0605</v>
      </c>
      <c r="J375" s="431" t="str">
        <f t="shared" si="11"/>
        <v>0605</v>
      </c>
    </row>
    <row r="376" spans="1:10" ht="25.5">
      <c r="A376" s="241" t="s">
        <v>1665</v>
      </c>
      <c r="B376" s="242" t="s">
        <v>5</v>
      </c>
      <c r="C376" s="242" t="s">
        <v>1613</v>
      </c>
      <c r="D376" s="242" t="s">
        <v>1666</v>
      </c>
      <c r="E376" s="242" t="s">
        <v>1166</v>
      </c>
      <c r="F376" s="243">
        <v>624673</v>
      </c>
      <c r="G376" s="123" t="str">
        <f t="shared" si="12"/>
        <v>06050200000000</v>
      </c>
      <c r="J376" s="431" t="str">
        <f t="shared" si="11"/>
        <v>06050200000000</v>
      </c>
    </row>
    <row r="377" spans="1:10" ht="25.5">
      <c r="A377" s="241" t="s">
        <v>819</v>
      </c>
      <c r="B377" s="242" t="s">
        <v>5</v>
      </c>
      <c r="C377" s="242" t="s">
        <v>1613</v>
      </c>
      <c r="D377" s="242" t="s">
        <v>1667</v>
      </c>
      <c r="E377" s="242" t="s">
        <v>1166</v>
      </c>
      <c r="F377" s="243">
        <v>624673</v>
      </c>
      <c r="G377" s="123" t="str">
        <f t="shared" si="12"/>
        <v>06050210000000</v>
      </c>
      <c r="J377" s="431" t="str">
        <f t="shared" si="11"/>
        <v>06050210000000</v>
      </c>
    </row>
    <row r="378" spans="1:10" ht="89.25">
      <c r="A378" s="241" t="s">
        <v>1766</v>
      </c>
      <c r="B378" s="242" t="s">
        <v>5</v>
      </c>
      <c r="C378" s="242" t="s">
        <v>1613</v>
      </c>
      <c r="D378" s="242" t="s">
        <v>1767</v>
      </c>
      <c r="E378" s="242" t="s">
        <v>1166</v>
      </c>
      <c r="F378" s="243">
        <v>64770</v>
      </c>
      <c r="G378" s="123" t="str">
        <f t="shared" si="12"/>
        <v>06050210080040</v>
      </c>
      <c r="J378" s="431" t="str">
        <f t="shared" si="11"/>
        <v>06050210080040</v>
      </c>
    </row>
    <row r="379" spans="1:10" ht="25.5">
      <c r="A379" s="241" t="s">
        <v>1306</v>
      </c>
      <c r="B379" s="242" t="s">
        <v>5</v>
      </c>
      <c r="C379" s="242" t="s">
        <v>1613</v>
      </c>
      <c r="D379" s="242" t="s">
        <v>1767</v>
      </c>
      <c r="E379" s="242" t="s">
        <v>1307</v>
      </c>
      <c r="F379" s="243">
        <v>64770</v>
      </c>
      <c r="G379" s="123" t="str">
        <f t="shared" si="12"/>
        <v>06050210080040200</v>
      </c>
      <c r="J379" s="431" t="str">
        <f t="shared" si="11"/>
        <v>06050210080040200</v>
      </c>
    </row>
    <row r="380" spans="1:10" ht="25.5">
      <c r="A380" s="241" t="s">
        <v>1188</v>
      </c>
      <c r="B380" s="242" t="s">
        <v>5</v>
      </c>
      <c r="C380" s="242" t="s">
        <v>1613</v>
      </c>
      <c r="D380" s="242" t="s">
        <v>1767</v>
      </c>
      <c r="E380" s="242" t="s">
        <v>1189</v>
      </c>
      <c r="F380" s="243">
        <v>64770</v>
      </c>
      <c r="G380" s="123" t="str">
        <f t="shared" si="12"/>
        <v>06050210080040240</v>
      </c>
      <c r="J380" s="431" t="str">
        <f t="shared" si="11"/>
        <v>06050210080040240</v>
      </c>
    </row>
    <row r="381" spans="1:10">
      <c r="A381" s="241" t="s">
        <v>1214</v>
      </c>
      <c r="B381" s="242" t="s">
        <v>5</v>
      </c>
      <c r="C381" s="242" t="s">
        <v>1613</v>
      </c>
      <c r="D381" s="242" t="s">
        <v>1767</v>
      </c>
      <c r="E381" s="242" t="s">
        <v>327</v>
      </c>
      <c r="F381" s="243">
        <v>64770</v>
      </c>
      <c r="G381" s="123" t="str">
        <f t="shared" si="12"/>
        <v>06050210080040244</v>
      </c>
      <c r="J381" s="431" t="str">
        <f t="shared" si="11"/>
        <v>06050210080040244</v>
      </c>
    </row>
    <row r="382" spans="1:10" ht="63.75">
      <c r="A382" s="241" t="s">
        <v>1942</v>
      </c>
      <c r="B382" s="242" t="s">
        <v>5</v>
      </c>
      <c r="C382" s="242" t="s">
        <v>1613</v>
      </c>
      <c r="D382" s="242" t="s">
        <v>1943</v>
      </c>
      <c r="E382" s="242" t="s">
        <v>1166</v>
      </c>
      <c r="F382" s="243">
        <v>559903</v>
      </c>
      <c r="G382" s="123" t="str">
        <f t="shared" si="12"/>
        <v>06050210080050</v>
      </c>
      <c r="J382" s="431" t="str">
        <f t="shared" si="11"/>
        <v>06050210080050</v>
      </c>
    </row>
    <row r="383" spans="1:10" ht="25.5">
      <c r="A383" s="241" t="s">
        <v>1306</v>
      </c>
      <c r="B383" s="242" t="s">
        <v>5</v>
      </c>
      <c r="C383" s="242" t="s">
        <v>1613</v>
      </c>
      <c r="D383" s="242" t="s">
        <v>1943</v>
      </c>
      <c r="E383" s="242" t="s">
        <v>1307</v>
      </c>
      <c r="F383" s="243">
        <v>559903</v>
      </c>
      <c r="G383" s="123" t="str">
        <f t="shared" si="12"/>
        <v>06050210080050200</v>
      </c>
      <c r="J383" s="431" t="str">
        <f t="shared" si="11"/>
        <v>06050210080050200</v>
      </c>
    </row>
    <row r="384" spans="1:10" ht="25.5">
      <c r="A384" s="241" t="s">
        <v>1188</v>
      </c>
      <c r="B384" s="242" t="s">
        <v>5</v>
      </c>
      <c r="C384" s="242" t="s">
        <v>1613</v>
      </c>
      <c r="D384" s="242" t="s">
        <v>1943</v>
      </c>
      <c r="E384" s="242" t="s">
        <v>1189</v>
      </c>
      <c r="F384" s="243">
        <v>559903</v>
      </c>
      <c r="G384" s="123" t="str">
        <f t="shared" si="12"/>
        <v>06050210080050240</v>
      </c>
      <c r="J384" s="431" t="str">
        <f t="shared" si="11"/>
        <v>06050210080050240</v>
      </c>
    </row>
    <row r="385" spans="1:10">
      <c r="A385" s="241" t="s">
        <v>1214</v>
      </c>
      <c r="B385" s="242" t="s">
        <v>5</v>
      </c>
      <c r="C385" s="242" t="s">
        <v>1613</v>
      </c>
      <c r="D385" s="242" t="s">
        <v>1943</v>
      </c>
      <c r="E385" s="242" t="s">
        <v>327</v>
      </c>
      <c r="F385" s="243">
        <v>559903</v>
      </c>
      <c r="G385" s="123" t="str">
        <f t="shared" si="12"/>
        <v>06050210080050244</v>
      </c>
      <c r="J385" s="431" t="str">
        <f t="shared" si="11"/>
        <v>06050210080050244</v>
      </c>
    </row>
    <row r="386" spans="1:10">
      <c r="A386" s="241" t="s">
        <v>140</v>
      </c>
      <c r="B386" s="242" t="s">
        <v>5</v>
      </c>
      <c r="C386" s="242" t="s">
        <v>1135</v>
      </c>
      <c r="D386" s="242" t="s">
        <v>1166</v>
      </c>
      <c r="E386" s="242" t="s">
        <v>1166</v>
      </c>
      <c r="F386" s="243">
        <v>9565504</v>
      </c>
      <c r="G386" s="123" t="str">
        <f t="shared" si="12"/>
        <v>1000</v>
      </c>
      <c r="J386" s="431" t="str">
        <f t="shared" si="11"/>
        <v>1000</v>
      </c>
    </row>
    <row r="387" spans="1:10">
      <c r="A387" s="241" t="s">
        <v>97</v>
      </c>
      <c r="B387" s="242" t="s">
        <v>5</v>
      </c>
      <c r="C387" s="242" t="s">
        <v>372</v>
      </c>
      <c r="D387" s="242" t="s">
        <v>1166</v>
      </c>
      <c r="E387" s="242" t="s">
        <v>1166</v>
      </c>
      <c r="F387" s="243">
        <v>8102704</v>
      </c>
      <c r="G387" s="123" t="str">
        <f t="shared" si="12"/>
        <v>1001</v>
      </c>
      <c r="J387" s="431" t="str">
        <f t="shared" si="11"/>
        <v>1001</v>
      </c>
    </row>
    <row r="388" spans="1:10" ht="25.5">
      <c r="A388" s="241" t="s">
        <v>598</v>
      </c>
      <c r="B388" s="242" t="s">
        <v>5</v>
      </c>
      <c r="C388" s="242" t="s">
        <v>372</v>
      </c>
      <c r="D388" s="242" t="s">
        <v>1007</v>
      </c>
      <c r="E388" s="242" t="s">
        <v>1166</v>
      </c>
      <c r="F388" s="243">
        <v>8102704</v>
      </c>
      <c r="G388" s="123" t="str">
        <f t="shared" si="12"/>
        <v>10019000000000</v>
      </c>
      <c r="J388" s="431" t="str">
        <f t="shared" si="11"/>
        <v>10019000000000</v>
      </c>
    </row>
    <row r="389" spans="1:10" ht="25.5">
      <c r="A389" s="241" t="s">
        <v>428</v>
      </c>
      <c r="B389" s="242" t="s">
        <v>5</v>
      </c>
      <c r="C389" s="242" t="s">
        <v>372</v>
      </c>
      <c r="D389" s="242" t="s">
        <v>1011</v>
      </c>
      <c r="E389" s="242" t="s">
        <v>1166</v>
      </c>
      <c r="F389" s="243">
        <v>8102704</v>
      </c>
      <c r="G389" s="123" t="str">
        <f t="shared" si="12"/>
        <v>10019090000000</v>
      </c>
      <c r="J389" s="431" t="str">
        <f t="shared" si="11"/>
        <v>10019090000000</v>
      </c>
    </row>
    <row r="390" spans="1:10" ht="25.5">
      <c r="A390" s="241" t="s">
        <v>428</v>
      </c>
      <c r="B390" s="242" t="s">
        <v>5</v>
      </c>
      <c r="C390" s="242" t="s">
        <v>372</v>
      </c>
      <c r="D390" s="242" t="s">
        <v>792</v>
      </c>
      <c r="E390" s="242" t="s">
        <v>1166</v>
      </c>
      <c r="F390" s="243">
        <v>8102704</v>
      </c>
      <c r="G390" s="123" t="str">
        <f t="shared" si="12"/>
        <v>10019090080000</v>
      </c>
      <c r="J390" s="431" t="str">
        <f t="shared" si="11"/>
        <v>10019090080000</v>
      </c>
    </row>
    <row r="391" spans="1:10">
      <c r="A391" s="241" t="s">
        <v>1310</v>
      </c>
      <c r="B391" s="242" t="s">
        <v>5</v>
      </c>
      <c r="C391" s="242" t="s">
        <v>372</v>
      </c>
      <c r="D391" s="242" t="s">
        <v>792</v>
      </c>
      <c r="E391" s="242" t="s">
        <v>1311</v>
      </c>
      <c r="F391" s="243">
        <v>8102704</v>
      </c>
      <c r="G391" s="123" t="str">
        <f t="shared" si="12"/>
        <v>10019090080000300</v>
      </c>
      <c r="J391" s="431" t="str">
        <f t="shared" si="11"/>
        <v>10019090080000300</v>
      </c>
    </row>
    <row r="392" spans="1:10">
      <c r="A392" s="241" t="s">
        <v>1196</v>
      </c>
      <c r="B392" s="242" t="s">
        <v>5</v>
      </c>
      <c r="C392" s="242" t="s">
        <v>372</v>
      </c>
      <c r="D392" s="242" t="s">
        <v>792</v>
      </c>
      <c r="E392" s="242" t="s">
        <v>1197</v>
      </c>
      <c r="F392" s="243">
        <v>8102704</v>
      </c>
      <c r="G392" s="123" t="str">
        <f t="shared" si="12"/>
        <v>10019090080000310</v>
      </c>
      <c r="J392" s="431" t="str">
        <f t="shared" si="11"/>
        <v>10019090080000310</v>
      </c>
    </row>
    <row r="393" spans="1:10">
      <c r="A393" s="241" t="s">
        <v>373</v>
      </c>
      <c r="B393" s="242" t="s">
        <v>5</v>
      </c>
      <c r="C393" s="242" t="s">
        <v>372</v>
      </c>
      <c r="D393" s="242" t="s">
        <v>792</v>
      </c>
      <c r="E393" s="242" t="s">
        <v>374</v>
      </c>
      <c r="F393" s="243">
        <v>8102704</v>
      </c>
      <c r="G393" s="123" t="str">
        <f t="shared" si="12"/>
        <v>10019090080000312</v>
      </c>
      <c r="J393" s="431" t="str">
        <f t="shared" si="11"/>
        <v>10019090080000312</v>
      </c>
    </row>
    <row r="394" spans="1:10">
      <c r="A394" s="241" t="s">
        <v>63</v>
      </c>
      <c r="B394" s="242" t="s">
        <v>5</v>
      </c>
      <c r="C394" s="242" t="s">
        <v>391</v>
      </c>
      <c r="D394" s="242" t="s">
        <v>1166</v>
      </c>
      <c r="E394" s="242" t="s">
        <v>1166</v>
      </c>
      <c r="F394" s="243">
        <v>1462800</v>
      </c>
      <c r="G394" s="123" t="str">
        <f t="shared" si="12"/>
        <v>1006</v>
      </c>
      <c r="J394" s="431" t="str">
        <f t="shared" ref="J394:J457" si="13">CONCATENATE(C394,D394,E394)</f>
        <v>1006</v>
      </c>
    </row>
    <row r="395" spans="1:10" ht="25.5">
      <c r="A395" s="241" t="s">
        <v>593</v>
      </c>
      <c r="B395" s="242" t="s">
        <v>5</v>
      </c>
      <c r="C395" s="242" t="s">
        <v>391</v>
      </c>
      <c r="D395" s="242" t="s">
        <v>993</v>
      </c>
      <c r="E395" s="242" t="s">
        <v>1166</v>
      </c>
      <c r="F395" s="243">
        <v>327500</v>
      </c>
      <c r="G395" s="123" t="str">
        <f t="shared" si="12"/>
        <v>10061000000000</v>
      </c>
      <c r="J395" s="431" t="str">
        <f t="shared" si="13"/>
        <v>10061000000000</v>
      </c>
    </row>
    <row r="396" spans="1:10" ht="25.5">
      <c r="A396" s="241" t="s">
        <v>1991</v>
      </c>
      <c r="B396" s="242" t="s">
        <v>5</v>
      </c>
      <c r="C396" s="242" t="s">
        <v>391</v>
      </c>
      <c r="D396" s="242" t="s">
        <v>994</v>
      </c>
      <c r="E396" s="242" t="s">
        <v>1166</v>
      </c>
      <c r="F396" s="243">
        <v>327500</v>
      </c>
      <c r="G396" s="123" t="str">
        <f t="shared" si="12"/>
        <v>10061050000000</v>
      </c>
      <c r="J396" s="431" t="str">
        <f t="shared" si="13"/>
        <v>10061050000000</v>
      </c>
    </row>
    <row r="397" spans="1:10" ht="153">
      <c r="A397" s="241" t="s">
        <v>1992</v>
      </c>
      <c r="B397" s="242" t="s">
        <v>5</v>
      </c>
      <c r="C397" s="242" t="s">
        <v>391</v>
      </c>
      <c r="D397" s="242" t="s">
        <v>1993</v>
      </c>
      <c r="E397" s="242" t="s">
        <v>1166</v>
      </c>
      <c r="F397" s="243">
        <v>327500</v>
      </c>
      <c r="G397" s="123" t="str">
        <f t="shared" si="12"/>
        <v>10061050075870</v>
      </c>
      <c r="J397" s="431" t="str">
        <f t="shared" si="13"/>
        <v>10061050075870</v>
      </c>
    </row>
    <row r="398" spans="1:10" ht="51">
      <c r="A398" s="241" t="s">
        <v>1305</v>
      </c>
      <c r="B398" s="242" t="s">
        <v>5</v>
      </c>
      <c r="C398" s="242" t="s">
        <v>391</v>
      </c>
      <c r="D398" s="242" t="s">
        <v>1993</v>
      </c>
      <c r="E398" s="242" t="s">
        <v>271</v>
      </c>
      <c r="F398" s="243">
        <v>318200</v>
      </c>
      <c r="G398" s="123" t="str">
        <f t="shared" si="12"/>
        <v>10061050075870100</v>
      </c>
      <c r="J398" s="431" t="str">
        <f t="shared" si="13"/>
        <v>10061050075870100</v>
      </c>
    </row>
    <row r="399" spans="1:10" ht="25.5">
      <c r="A399" s="241" t="s">
        <v>1195</v>
      </c>
      <c r="B399" s="242" t="s">
        <v>5</v>
      </c>
      <c r="C399" s="242" t="s">
        <v>391</v>
      </c>
      <c r="D399" s="242" t="s">
        <v>1993</v>
      </c>
      <c r="E399" s="242" t="s">
        <v>28</v>
      </c>
      <c r="F399" s="243">
        <v>318200</v>
      </c>
      <c r="G399" s="123" t="str">
        <f t="shared" si="12"/>
        <v>10061050075870120</v>
      </c>
      <c r="J399" s="431" t="str">
        <f t="shared" si="13"/>
        <v>10061050075870120</v>
      </c>
    </row>
    <row r="400" spans="1:10" ht="25.5">
      <c r="A400" s="241" t="s">
        <v>949</v>
      </c>
      <c r="B400" s="242" t="s">
        <v>5</v>
      </c>
      <c r="C400" s="242" t="s">
        <v>391</v>
      </c>
      <c r="D400" s="242" t="s">
        <v>1993</v>
      </c>
      <c r="E400" s="242" t="s">
        <v>322</v>
      </c>
      <c r="F400" s="243">
        <v>244393</v>
      </c>
      <c r="G400" s="123" t="str">
        <f t="shared" si="12"/>
        <v>10061050075870121</v>
      </c>
      <c r="J400" s="431" t="str">
        <f t="shared" si="13"/>
        <v>10061050075870121</v>
      </c>
    </row>
    <row r="401" spans="1:10" ht="38.25">
      <c r="A401" s="241" t="s">
        <v>1050</v>
      </c>
      <c r="B401" s="242" t="s">
        <v>5</v>
      </c>
      <c r="C401" s="242" t="s">
        <v>391</v>
      </c>
      <c r="D401" s="242" t="s">
        <v>1993</v>
      </c>
      <c r="E401" s="242" t="s">
        <v>1051</v>
      </c>
      <c r="F401" s="243">
        <v>73807</v>
      </c>
      <c r="G401" s="123" t="str">
        <f t="shared" si="12"/>
        <v>10061050075870129</v>
      </c>
      <c r="J401" s="431" t="str">
        <f t="shared" si="13"/>
        <v>10061050075870129</v>
      </c>
    </row>
    <row r="402" spans="1:10" ht="25.5">
      <c r="A402" s="241" t="s">
        <v>1306</v>
      </c>
      <c r="B402" s="242" t="s">
        <v>5</v>
      </c>
      <c r="C402" s="242" t="s">
        <v>391</v>
      </c>
      <c r="D402" s="242" t="s">
        <v>1993</v>
      </c>
      <c r="E402" s="242" t="s">
        <v>1307</v>
      </c>
      <c r="F402" s="243">
        <v>9300</v>
      </c>
      <c r="G402" s="123" t="str">
        <f t="shared" si="12"/>
        <v>10061050075870200</v>
      </c>
      <c r="J402" s="431" t="str">
        <f t="shared" si="13"/>
        <v>10061050075870200</v>
      </c>
    </row>
    <row r="403" spans="1:10" ht="25.5">
      <c r="A403" s="241" t="s">
        <v>1188</v>
      </c>
      <c r="B403" s="242" t="s">
        <v>5</v>
      </c>
      <c r="C403" s="242" t="s">
        <v>391</v>
      </c>
      <c r="D403" s="242" t="s">
        <v>1993</v>
      </c>
      <c r="E403" s="242" t="s">
        <v>1189</v>
      </c>
      <c r="F403" s="243">
        <v>9300</v>
      </c>
      <c r="G403" s="123" t="str">
        <f t="shared" si="12"/>
        <v>10061050075870240</v>
      </c>
      <c r="J403" s="431" t="str">
        <f t="shared" si="13"/>
        <v>10061050075870240</v>
      </c>
    </row>
    <row r="404" spans="1:10">
      <c r="A404" s="241" t="s">
        <v>1214</v>
      </c>
      <c r="B404" s="242" t="s">
        <v>5</v>
      </c>
      <c r="C404" s="242" t="s">
        <v>391</v>
      </c>
      <c r="D404" s="242" t="s">
        <v>1993</v>
      </c>
      <c r="E404" s="242" t="s">
        <v>327</v>
      </c>
      <c r="F404" s="243">
        <v>9300</v>
      </c>
      <c r="G404" s="123" t="str">
        <f t="shared" si="12"/>
        <v>10061050075870244</v>
      </c>
      <c r="J404" s="431" t="str">
        <f t="shared" si="13"/>
        <v>10061050075870244</v>
      </c>
    </row>
    <row r="405" spans="1:10" ht="25.5">
      <c r="A405" s="241" t="s">
        <v>596</v>
      </c>
      <c r="B405" s="242" t="s">
        <v>5</v>
      </c>
      <c r="C405" s="242" t="s">
        <v>391</v>
      </c>
      <c r="D405" s="242" t="s">
        <v>1002</v>
      </c>
      <c r="E405" s="242" t="s">
        <v>1166</v>
      </c>
      <c r="F405" s="243">
        <v>1135300</v>
      </c>
      <c r="G405" s="123" t="str">
        <f t="shared" si="12"/>
        <v>10068000000000</v>
      </c>
      <c r="J405" s="431" t="str">
        <f t="shared" si="13"/>
        <v>10068000000000</v>
      </c>
    </row>
    <row r="406" spans="1:10" ht="38.25">
      <c r="A406" s="241" t="s">
        <v>597</v>
      </c>
      <c r="B406" s="242" t="s">
        <v>5</v>
      </c>
      <c r="C406" s="242" t="s">
        <v>391</v>
      </c>
      <c r="D406" s="242" t="s">
        <v>1004</v>
      </c>
      <c r="E406" s="242" t="s">
        <v>1166</v>
      </c>
      <c r="F406" s="243">
        <v>1135300</v>
      </c>
      <c r="G406" s="123" t="str">
        <f t="shared" si="12"/>
        <v>10068020000000</v>
      </c>
      <c r="J406" s="431" t="str">
        <f t="shared" si="13"/>
        <v>10068020000000</v>
      </c>
    </row>
    <row r="407" spans="1:10" ht="63.75">
      <c r="A407" s="241" t="s">
        <v>1330</v>
      </c>
      <c r="B407" s="242" t="s">
        <v>5</v>
      </c>
      <c r="C407" s="242" t="s">
        <v>391</v>
      </c>
      <c r="D407" s="242" t="s">
        <v>1331</v>
      </c>
      <c r="E407" s="242" t="s">
        <v>1166</v>
      </c>
      <c r="F407" s="243">
        <v>1135300</v>
      </c>
      <c r="G407" s="123" t="str">
        <f t="shared" si="12"/>
        <v>10068020002890</v>
      </c>
      <c r="J407" s="431" t="str">
        <f t="shared" si="13"/>
        <v>10068020002890</v>
      </c>
    </row>
    <row r="408" spans="1:10" ht="51">
      <c r="A408" s="241" t="s">
        <v>1305</v>
      </c>
      <c r="B408" s="242" t="s">
        <v>5</v>
      </c>
      <c r="C408" s="242" t="s">
        <v>391</v>
      </c>
      <c r="D408" s="242" t="s">
        <v>1331</v>
      </c>
      <c r="E408" s="242" t="s">
        <v>271</v>
      </c>
      <c r="F408" s="243">
        <v>1123300</v>
      </c>
      <c r="G408" s="123" t="str">
        <f t="shared" si="12"/>
        <v>10068020002890100</v>
      </c>
      <c r="J408" s="431" t="str">
        <f t="shared" si="13"/>
        <v>10068020002890100</v>
      </c>
    </row>
    <row r="409" spans="1:10" ht="25.5">
      <c r="A409" s="241" t="s">
        <v>1195</v>
      </c>
      <c r="B409" s="242" t="s">
        <v>5</v>
      </c>
      <c r="C409" s="242" t="s">
        <v>391</v>
      </c>
      <c r="D409" s="242" t="s">
        <v>1331</v>
      </c>
      <c r="E409" s="242" t="s">
        <v>28</v>
      </c>
      <c r="F409" s="243">
        <v>1123300</v>
      </c>
      <c r="G409" s="123" t="str">
        <f t="shared" si="12"/>
        <v>10068020002890120</v>
      </c>
      <c r="J409" s="431" t="str">
        <f t="shared" si="13"/>
        <v>10068020002890120</v>
      </c>
    </row>
    <row r="410" spans="1:10" ht="25.5">
      <c r="A410" s="241" t="s">
        <v>949</v>
      </c>
      <c r="B410" s="242" t="s">
        <v>5</v>
      </c>
      <c r="C410" s="242" t="s">
        <v>391</v>
      </c>
      <c r="D410" s="242" t="s">
        <v>1331</v>
      </c>
      <c r="E410" s="242" t="s">
        <v>322</v>
      </c>
      <c r="F410" s="243">
        <v>757926</v>
      </c>
      <c r="G410" s="123" t="str">
        <f t="shared" si="12"/>
        <v>10068020002890121</v>
      </c>
      <c r="J410" s="431" t="str">
        <f t="shared" si="13"/>
        <v>10068020002890121</v>
      </c>
    </row>
    <row r="411" spans="1:10" ht="38.25">
      <c r="A411" s="241" t="s">
        <v>323</v>
      </c>
      <c r="B411" s="242" t="s">
        <v>5</v>
      </c>
      <c r="C411" s="242" t="s">
        <v>391</v>
      </c>
      <c r="D411" s="242" t="s">
        <v>1331</v>
      </c>
      <c r="E411" s="242" t="s">
        <v>324</v>
      </c>
      <c r="F411" s="243">
        <v>136500</v>
      </c>
      <c r="G411" s="123" t="str">
        <f t="shared" si="12"/>
        <v>10068020002890122</v>
      </c>
      <c r="J411" s="431" t="str">
        <f t="shared" si="13"/>
        <v>10068020002890122</v>
      </c>
    </row>
    <row r="412" spans="1:10" ht="38.25">
      <c r="A412" s="241" t="s">
        <v>1050</v>
      </c>
      <c r="B412" s="242" t="s">
        <v>5</v>
      </c>
      <c r="C412" s="242" t="s">
        <v>391</v>
      </c>
      <c r="D412" s="242" t="s">
        <v>1331</v>
      </c>
      <c r="E412" s="242" t="s">
        <v>1051</v>
      </c>
      <c r="F412" s="243">
        <v>228874</v>
      </c>
      <c r="G412" s="123" t="str">
        <f t="shared" si="12"/>
        <v>10068020002890129</v>
      </c>
      <c r="J412" s="431" t="str">
        <f t="shared" si="13"/>
        <v>10068020002890129</v>
      </c>
    </row>
    <row r="413" spans="1:10" ht="25.5">
      <c r="A413" s="241" t="s">
        <v>1306</v>
      </c>
      <c r="B413" s="242" t="s">
        <v>5</v>
      </c>
      <c r="C413" s="242" t="s">
        <v>391</v>
      </c>
      <c r="D413" s="242" t="s">
        <v>1331</v>
      </c>
      <c r="E413" s="242" t="s">
        <v>1307</v>
      </c>
      <c r="F413" s="243">
        <v>12000</v>
      </c>
      <c r="G413" s="123" t="str">
        <f t="shared" si="12"/>
        <v>10068020002890200</v>
      </c>
      <c r="J413" s="431" t="str">
        <f t="shared" si="13"/>
        <v>10068020002890200</v>
      </c>
    </row>
    <row r="414" spans="1:10" ht="25.5">
      <c r="A414" s="241" t="s">
        <v>1188</v>
      </c>
      <c r="B414" s="242" t="s">
        <v>5</v>
      </c>
      <c r="C414" s="242" t="s">
        <v>391</v>
      </c>
      <c r="D414" s="242" t="s">
        <v>1331</v>
      </c>
      <c r="E414" s="242" t="s">
        <v>1189</v>
      </c>
      <c r="F414" s="243">
        <v>12000</v>
      </c>
      <c r="G414" s="123" t="str">
        <f t="shared" si="12"/>
        <v>10068020002890240</v>
      </c>
      <c r="J414" s="431" t="str">
        <f t="shared" si="13"/>
        <v>10068020002890240</v>
      </c>
    </row>
    <row r="415" spans="1:10">
      <c r="A415" s="241" t="s">
        <v>1214</v>
      </c>
      <c r="B415" s="242" t="s">
        <v>5</v>
      </c>
      <c r="C415" s="242" t="s">
        <v>391</v>
      </c>
      <c r="D415" s="242" t="s">
        <v>1331</v>
      </c>
      <c r="E415" s="242" t="s">
        <v>327</v>
      </c>
      <c r="F415" s="243">
        <v>12000</v>
      </c>
      <c r="G415" s="123" t="str">
        <f t="shared" si="12"/>
        <v>10068020002890244</v>
      </c>
      <c r="J415" s="431" t="str">
        <f t="shared" si="13"/>
        <v>10068020002890244</v>
      </c>
    </row>
    <row r="416" spans="1:10" ht="25.5">
      <c r="A416" s="241" t="s">
        <v>1058</v>
      </c>
      <c r="B416" s="242" t="s">
        <v>351</v>
      </c>
      <c r="C416" s="242" t="s">
        <v>1166</v>
      </c>
      <c r="D416" s="242" t="s">
        <v>1166</v>
      </c>
      <c r="E416" s="242" t="s">
        <v>1166</v>
      </c>
      <c r="F416" s="243">
        <v>10370352</v>
      </c>
      <c r="G416" s="123" t="str">
        <f t="shared" si="12"/>
        <v/>
      </c>
      <c r="J416" s="431" t="str">
        <f t="shared" si="13"/>
        <v/>
      </c>
    </row>
    <row r="417" spans="1:10">
      <c r="A417" s="241" t="s">
        <v>232</v>
      </c>
      <c r="B417" s="242" t="s">
        <v>351</v>
      </c>
      <c r="C417" s="242" t="s">
        <v>1127</v>
      </c>
      <c r="D417" s="242" t="s">
        <v>1166</v>
      </c>
      <c r="E417" s="242" t="s">
        <v>1166</v>
      </c>
      <c r="F417" s="243">
        <v>10370352</v>
      </c>
      <c r="G417" s="123" t="str">
        <f t="shared" si="12"/>
        <v>0100</v>
      </c>
      <c r="J417" s="431" t="str">
        <f t="shared" si="13"/>
        <v>0100</v>
      </c>
    </row>
    <row r="418" spans="1:10">
      <c r="A418" s="241" t="s">
        <v>216</v>
      </c>
      <c r="B418" s="242" t="s">
        <v>351</v>
      </c>
      <c r="C418" s="242" t="s">
        <v>335</v>
      </c>
      <c r="D418" s="242" t="s">
        <v>1166</v>
      </c>
      <c r="E418" s="242" t="s">
        <v>1166</v>
      </c>
      <c r="F418" s="243">
        <v>10370352</v>
      </c>
      <c r="G418" s="123" t="str">
        <f t="shared" si="12"/>
        <v>0113</v>
      </c>
      <c r="J418" s="431" t="str">
        <f t="shared" si="13"/>
        <v>0113</v>
      </c>
    </row>
    <row r="419" spans="1:10" ht="25.5">
      <c r="A419" s="241" t="s">
        <v>598</v>
      </c>
      <c r="B419" s="242" t="s">
        <v>351</v>
      </c>
      <c r="C419" s="242" t="s">
        <v>335</v>
      </c>
      <c r="D419" s="242" t="s">
        <v>1007</v>
      </c>
      <c r="E419" s="242" t="s">
        <v>1166</v>
      </c>
      <c r="F419" s="243">
        <v>10370352</v>
      </c>
      <c r="G419" s="123" t="str">
        <f t="shared" si="12"/>
        <v>01139000000000</v>
      </c>
      <c r="J419" s="431" t="str">
        <f t="shared" si="13"/>
        <v>01139000000000</v>
      </c>
    </row>
    <row r="420" spans="1:10" ht="25.5">
      <c r="A420" s="241" t="s">
        <v>1059</v>
      </c>
      <c r="B420" s="242" t="s">
        <v>351</v>
      </c>
      <c r="C420" s="242" t="s">
        <v>335</v>
      </c>
      <c r="D420" s="242" t="s">
        <v>1060</v>
      </c>
      <c r="E420" s="242" t="s">
        <v>1166</v>
      </c>
      <c r="F420" s="243">
        <v>10370352</v>
      </c>
      <c r="G420" s="123" t="str">
        <f t="shared" si="12"/>
        <v>01139070000000</v>
      </c>
      <c r="J420" s="431" t="str">
        <f t="shared" si="13"/>
        <v>01139070000000</v>
      </c>
    </row>
    <row r="421" spans="1:10" ht="25.5">
      <c r="A421" s="241" t="s">
        <v>1059</v>
      </c>
      <c r="B421" s="242" t="s">
        <v>351</v>
      </c>
      <c r="C421" s="242" t="s">
        <v>335</v>
      </c>
      <c r="D421" s="242" t="s">
        <v>1072</v>
      </c>
      <c r="E421" s="242" t="s">
        <v>1166</v>
      </c>
      <c r="F421" s="243">
        <v>10140352</v>
      </c>
      <c r="G421" s="123" t="str">
        <f t="shared" si="12"/>
        <v>01139070040000</v>
      </c>
      <c r="J421" s="431" t="str">
        <f t="shared" si="13"/>
        <v>01139070040000</v>
      </c>
    </row>
    <row r="422" spans="1:10" ht="51">
      <c r="A422" s="241" t="s">
        <v>1305</v>
      </c>
      <c r="B422" s="242" t="s">
        <v>351</v>
      </c>
      <c r="C422" s="242" t="s">
        <v>335</v>
      </c>
      <c r="D422" s="242" t="s">
        <v>1072</v>
      </c>
      <c r="E422" s="242" t="s">
        <v>271</v>
      </c>
      <c r="F422" s="243">
        <v>9738183</v>
      </c>
      <c r="G422" s="123" t="str">
        <f t="shared" si="12"/>
        <v>01139070040000100</v>
      </c>
      <c r="J422" s="431" t="str">
        <f t="shared" si="13"/>
        <v>01139070040000100</v>
      </c>
    </row>
    <row r="423" spans="1:10" ht="25.5">
      <c r="A423" s="241" t="s">
        <v>1195</v>
      </c>
      <c r="B423" s="242" t="s">
        <v>351</v>
      </c>
      <c r="C423" s="242" t="s">
        <v>335</v>
      </c>
      <c r="D423" s="242" t="s">
        <v>1072</v>
      </c>
      <c r="E423" s="242" t="s">
        <v>28</v>
      </c>
      <c r="F423" s="243">
        <v>9738183</v>
      </c>
      <c r="G423" s="123" t="str">
        <f t="shared" si="12"/>
        <v>01139070040000120</v>
      </c>
      <c r="J423" s="431" t="str">
        <f t="shared" si="13"/>
        <v>01139070040000120</v>
      </c>
    </row>
    <row r="424" spans="1:10" ht="25.5">
      <c r="A424" s="241" t="s">
        <v>949</v>
      </c>
      <c r="B424" s="242" t="s">
        <v>351</v>
      </c>
      <c r="C424" s="242" t="s">
        <v>335</v>
      </c>
      <c r="D424" s="242" t="s">
        <v>1072</v>
      </c>
      <c r="E424" s="242" t="s">
        <v>322</v>
      </c>
      <c r="F424" s="243">
        <v>7466884</v>
      </c>
      <c r="G424" s="123" t="str">
        <f t="shared" si="12"/>
        <v>01139070040000121</v>
      </c>
      <c r="J424" s="431" t="str">
        <f t="shared" si="13"/>
        <v>01139070040000121</v>
      </c>
    </row>
    <row r="425" spans="1:10" ht="38.25">
      <c r="A425" s="241" t="s">
        <v>323</v>
      </c>
      <c r="B425" s="242" t="s">
        <v>351</v>
      </c>
      <c r="C425" s="242" t="s">
        <v>335</v>
      </c>
      <c r="D425" s="242" t="s">
        <v>1072</v>
      </c>
      <c r="E425" s="242" t="s">
        <v>324</v>
      </c>
      <c r="F425" s="243">
        <v>16300</v>
      </c>
      <c r="G425" s="123" t="str">
        <f t="shared" si="12"/>
        <v>01139070040000122</v>
      </c>
      <c r="J425" s="431" t="str">
        <f t="shared" si="13"/>
        <v>01139070040000122</v>
      </c>
    </row>
    <row r="426" spans="1:10" ht="38.25">
      <c r="A426" s="241" t="s">
        <v>1050</v>
      </c>
      <c r="B426" s="242" t="s">
        <v>351</v>
      </c>
      <c r="C426" s="242" t="s">
        <v>335</v>
      </c>
      <c r="D426" s="242" t="s">
        <v>1072</v>
      </c>
      <c r="E426" s="242" t="s">
        <v>1051</v>
      </c>
      <c r="F426" s="243">
        <v>2254999</v>
      </c>
      <c r="G426" s="123" t="str">
        <f t="shared" si="12"/>
        <v>01139070040000129</v>
      </c>
      <c r="J426" s="431" t="str">
        <f t="shared" si="13"/>
        <v>01139070040000129</v>
      </c>
    </row>
    <row r="427" spans="1:10" ht="25.5">
      <c r="A427" s="241" t="s">
        <v>1306</v>
      </c>
      <c r="B427" s="242" t="s">
        <v>351</v>
      </c>
      <c r="C427" s="242" t="s">
        <v>335</v>
      </c>
      <c r="D427" s="242" t="s">
        <v>1072</v>
      </c>
      <c r="E427" s="242" t="s">
        <v>1307</v>
      </c>
      <c r="F427" s="243">
        <v>402169</v>
      </c>
      <c r="G427" s="123" t="str">
        <f t="shared" si="12"/>
        <v>01139070040000200</v>
      </c>
      <c r="J427" s="431" t="str">
        <f t="shared" si="13"/>
        <v>01139070040000200</v>
      </c>
    </row>
    <row r="428" spans="1:10" ht="25.5">
      <c r="A428" s="241" t="s">
        <v>1188</v>
      </c>
      <c r="B428" s="242" t="s">
        <v>351</v>
      </c>
      <c r="C428" s="242" t="s">
        <v>335</v>
      </c>
      <c r="D428" s="242" t="s">
        <v>1072</v>
      </c>
      <c r="E428" s="242" t="s">
        <v>1189</v>
      </c>
      <c r="F428" s="243">
        <v>402169</v>
      </c>
      <c r="G428" s="123" t="str">
        <f t="shared" si="12"/>
        <v>01139070040000240</v>
      </c>
      <c r="J428" s="431" t="str">
        <f t="shared" si="13"/>
        <v>01139070040000240</v>
      </c>
    </row>
    <row r="429" spans="1:10">
      <c r="A429" s="241" t="s">
        <v>1214</v>
      </c>
      <c r="B429" s="242" t="s">
        <v>351</v>
      </c>
      <c r="C429" s="242" t="s">
        <v>335</v>
      </c>
      <c r="D429" s="242" t="s">
        <v>1072</v>
      </c>
      <c r="E429" s="242" t="s">
        <v>327</v>
      </c>
      <c r="F429" s="243">
        <v>402169</v>
      </c>
      <c r="G429" s="123" t="str">
        <f t="shared" si="12"/>
        <v>01139070040000244</v>
      </c>
      <c r="J429" s="431" t="str">
        <f t="shared" si="13"/>
        <v>01139070040000244</v>
      </c>
    </row>
    <row r="430" spans="1:10" ht="38.25">
      <c r="A430" s="241" t="s">
        <v>1137</v>
      </c>
      <c r="B430" s="242" t="s">
        <v>351</v>
      </c>
      <c r="C430" s="242" t="s">
        <v>335</v>
      </c>
      <c r="D430" s="242" t="s">
        <v>1138</v>
      </c>
      <c r="E430" s="242" t="s">
        <v>1166</v>
      </c>
      <c r="F430" s="243">
        <v>230000</v>
      </c>
      <c r="G430" s="123" t="str">
        <f t="shared" si="12"/>
        <v>01139070047000</v>
      </c>
      <c r="J430" s="431" t="str">
        <f t="shared" si="13"/>
        <v>01139070047000</v>
      </c>
    </row>
    <row r="431" spans="1:10" ht="51">
      <c r="A431" s="241" t="s">
        <v>1305</v>
      </c>
      <c r="B431" s="242" t="s">
        <v>351</v>
      </c>
      <c r="C431" s="242" t="s">
        <v>335</v>
      </c>
      <c r="D431" s="242" t="s">
        <v>1138</v>
      </c>
      <c r="E431" s="242" t="s">
        <v>271</v>
      </c>
      <c r="F431" s="243">
        <v>230000</v>
      </c>
      <c r="G431" s="123" t="str">
        <f t="shared" si="12"/>
        <v>01139070047000100</v>
      </c>
      <c r="J431" s="431" t="str">
        <f t="shared" si="13"/>
        <v>01139070047000100</v>
      </c>
    </row>
    <row r="432" spans="1:10" ht="25.5">
      <c r="A432" s="241" t="s">
        <v>1195</v>
      </c>
      <c r="B432" s="242" t="s">
        <v>351</v>
      </c>
      <c r="C432" s="242" t="s">
        <v>335</v>
      </c>
      <c r="D432" s="242" t="s">
        <v>1138</v>
      </c>
      <c r="E432" s="242" t="s">
        <v>28</v>
      </c>
      <c r="F432" s="243">
        <v>230000</v>
      </c>
      <c r="G432" s="123" t="str">
        <f t="shared" ref="G432:G495" si="14">CONCATENATE(C432,D432,E432)</f>
        <v>01139070047000120</v>
      </c>
      <c r="J432" s="431" t="str">
        <f t="shared" si="13"/>
        <v>01139070047000120</v>
      </c>
    </row>
    <row r="433" spans="1:10" ht="38.25">
      <c r="A433" s="241" t="s">
        <v>323</v>
      </c>
      <c r="B433" s="242" t="s">
        <v>351</v>
      </c>
      <c r="C433" s="242" t="s">
        <v>335</v>
      </c>
      <c r="D433" s="242" t="s">
        <v>1138</v>
      </c>
      <c r="E433" s="242" t="s">
        <v>324</v>
      </c>
      <c r="F433" s="243">
        <v>230000</v>
      </c>
      <c r="G433" s="123" t="str">
        <f t="shared" si="14"/>
        <v>01139070047000122</v>
      </c>
      <c r="J433" s="431" t="str">
        <f t="shared" si="13"/>
        <v>01139070047000122</v>
      </c>
    </row>
    <row r="434" spans="1:10" ht="25.5">
      <c r="A434" s="241" t="s">
        <v>251</v>
      </c>
      <c r="B434" s="242" t="s">
        <v>200</v>
      </c>
      <c r="C434" s="242" t="s">
        <v>1166</v>
      </c>
      <c r="D434" s="242" t="s">
        <v>1166</v>
      </c>
      <c r="E434" s="242" t="s">
        <v>1166</v>
      </c>
      <c r="F434" s="243">
        <v>18074812</v>
      </c>
      <c r="G434" s="123" t="str">
        <f t="shared" si="14"/>
        <v/>
      </c>
      <c r="J434" s="431" t="str">
        <f t="shared" si="13"/>
        <v/>
      </c>
    </row>
    <row r="435" spans="1:10">
      <c r="A435" s="241" t="s">
        <v>237</v>
      </c>
      <c r="B435" s="242" t="s">
        <v>200</v>
      </c>
      <c r="C435" s="242" t="s">
        <v>1133</v>
      </c>
      <c r="D435" s="242" t="s">
        <v>1166</v>
      </c>
      <c r="E435" s="242" t="s">
        <v>1166</v>
      </c>
      <c r="F435" s="243">
        <v>17874812</v>
      </c>
      <c r="G435" s="123" t="str">
        <f t="shared" si="14"/>
        <v>0500</v>
      </c>
      <c r="J435" s="431" t="str">
        <f t="shared" si="13"/>
        <v>0500</v>
      </c>
    </row>
    <row r="436" spans="1:10">
      <c r="A436" s="241" t="s">
        <v>145</v>
      </c>
      <c r="B436" s="242" t="s">
        <v>200</v>
      </c>
      <c r="C436" s="242" t="s">
        <v>361</v>
      </c>
      <c r="D436" s="242" t="s">
        <v>1166</v>
      </c>
      <c r="E436" s="242" t="s">
        <v>1166</v>
      </c>
      <c r="F436" s="243">
        <v>10000000</v>
      </c>
      <c r="G436" s="123" t="str">
        <f t="shared" si="14"/>
        <v>0502</v>
      </c>
      <c r="J436" s="431" t="str">
        <f t="shared" si="13"/>
        <v>0502</v>
      </c>
    </row>
    <row r="437" spans="1:10" ht="38.25">
      <c r="A437" s="241" t="s">
        <v>449</v>
      </c>
      <c r="B437" s="242" t="s">
        <v>200</v>
      </c>
      <c r="C437" s="242" t="s">
        <v>361</v>
      </c>
      <c r="D437" s="242" t="s">
        <v>970</v>
      </c>
      <c r="E437" s="242" t="s">
        <v>1166</v>
      </c>
      <c r="F437" s="243">
        <v>10000000</v>
      </c>
      <c r="G437" s="123" t="str">
        <f t="shared" si="14"/>
        <v>05020300000000</v>
      </c>
      <c r="J437" s="431" t="str">
        <f t="shared" si="13"/>
        <v>05020300000000</v>
      </c>
    </row>
    <row r="438" spans="1:10" ht="38.25">
      <c r="A438" s="241" t="s">
        <v>590</v>
      </c>
      <c r="B438" s="242" t="s">
        <v>200</v>
      </c>
      <c r="C438" s="242" t="s">
        <v>361</v>
      </c>
      <c r="D438" s="242" t="s">
        <v>973</v>
      </c>
      <c r="E438" s="242" t="s">
        <v>1166</v>
      </c>
      <c r="F438" s="243">
        <v>10000000</v>
      </c>
      <c r="G438" s="123" t="str">
        <f t="shared" si="14"/>
        <v>05020350000000</v>
      </c>
      <c r="J438" s="431" t="str">
        <f t="shared" si="13"/>
        <v>05020350000000</v>
      </c>
    </row>
    <row r="439" spans="1:10" ht="89.25">
      <c r="A439" s="241" t="s">
        <v>384</v>
      </c>
      <c r="B439" s="242" t="s">
        <v>200</v>
      </c>
      <c r="C439" s="242" t="s">
        <v>361</v>
      </c>
      <c r="D439" s="242" t="s">
        <v>690</v>
      </c>
      <c r="E439" s="242" t="s">
        <v>1166</v>
      </c>
      <c r="F439" s="243">
        <v>10000000</v>
      </c>
      <c r="G439" s="123" t="str">
        <f t="shared" si="14"/>
        <v>05020350080000</v>
      </c>
      <c r="J439" s="431" t="str">
        <f t="shared" si="13"/>
        <v>05020350080000</v>
      </c>
    </row>
    <row r="440" spans="1:10" ht="25.5">
      <c r="A440" s="241" t="s">
        <v>1306</v>
      </c>
      <c r="B440" s="242" t="s">
        <v>200</v>
      </c>
      <c r="C440" s="242" t="s">
        <v>361</v>
      </c>
      <c r="D440" s="242" t="s">
        <v>690</v>
      </c>
      <c r="E440" s="242" t="s">
        <v>1307</v>
      </c>
      <c r="F440" s="243">
        <v>10000000</v>
      </c>
      <c r="G440" s="123" t="str">
        <f t="shared" si="14"/>
        <v>05020350080000200</v>
      </c>
      <c r="J440" s="431" t="str">
        <f t="shared" si="13"/>
        <v>05020350080000200</v>
      </c>
    </row>
    <row r="441" spans="1:10" ht="25.5">
      <c r="A441" s="241" t="s">
        <v>1188</v>
      </c>
      <c r="B441" s="242" t="s">
        <v>200</v>
      </c>
      <c r="C441" s="242" t="s">
        <v>361</v>
      </c>
      <c r="D441" s="242" t="s">
        <v>690</v>
      </c>
      <c r="E441" s="242" t="s">
        <v>1189</v>
      </c>
      <c r="F441" s="243">
        <v>10000000</v>
      </c>
      <c r="G441" s="123" t="str">
        <f t="shared" si="14"/>
        <v>05020350080000240</v>
      </c>
      <c r="J441" s="431" t="str">
        <f t="shared" si="13"/>
        <v>05020350080000240</v>
      </c>
    </row>
    <row r="442" spans="1:10" ht="25.5">
      <c r="A442" s="241" t="s">
        <v>2013</v>
      </c>
      <c r="B442" s="242" t="s">
        <v>200</v>
      </c>
      <c r="C442" s="242" t="s">
        <v>361</v>
      </c>
      <c r="D442" s="242" t="s">
        <v>690</v>
      </c>
      <c r="E442" s="242" t="s">
        <v>341</v>
      </c>
      <c r="F442" s="243">
        <v>9852000</v>
      </c>
      <c r="G442" s="123" t="str">
        <f t="shared" si="14"/>
        <v>05020350080000243</v>
      </c>
      <c r="J442" s="431" t="str">
        <f t="shared" si="13"/>
        <v>05020350080000243</v>
      </c>
    </row>
    <row r="443" spans="1:10">
      <c r="A443" s="241" t="s">
        <v>1214</v>
      </c>
      <c r="B443" s="242" t="s">
        <v>200</v>
      </c>
      <c r="C443" s="242" t="s">
        <v>361</v>
      </c>
      <c r="D443" s="242" t="s">
        <v>690</v>
      </c>
      <c r="E443" s="242" t="s">
        <v>327</v>
      </c>
      <c r="F443" s="243">
        <v>148000</v>
      </c>
      <c r="G443" s="123" t="str">
        <f t="shared" si="14"/>
        <v>05020350080000244</v>
      </c>
      <c r="J443" s="431" t="str">
        <f t="shared" si="13"/>
        <v>05020350080000244</v>
      </c>
    </row>
    <row r="444" spans="1:10" ht="25.5">
      <c r="A444" s="241" t="s">
        <v>150</v>
      </c>
      <c r="B444" s="242" t="s">
        <v>200</v>
      </c>
      <c r="C444" s="242" t="s">
        <v>386</v>
      </c>
      <c r="D444" s="242" t="s">
        <v>1166</v>
      </c>
      <c r="E444" s="242" t="s">
        <v>1166</v>
      </c>
      <c r="F444" s="243">
        <v>7874812</v>
      </c>
      <c r="G444" s="123" t="str">
        <f t="shared" si="14"/>
        <v>0505</v>
      </c>
      <c r="J444" s="431" t="str">
        <f t="shared" si="13"/>
        <v>0505</v>
      </c>
    </row>
    <row r="445" spans="1:10" ht="25.5">
      <c r="A445" s="241" t="s">
        <v>598</v>
      </c>
      <c r="B445" s="242" t="s">
        <v>200</v>
      </c>
      <c r="C445" s="242" t="s">
        <v>386</v>
      </c>
      <c r="D445" s="242" t="s">
        <v>1007</v>
      </c>
      <c r="E445" s="242" t="s">
        <v>1166</v>
      </c>
      <c r="F445" s="243">
        <v>7874812</v>
      </c>
      <c r="G445" s="123" t="str">
        <f t="shared" si="14"/>
        <v>05059000000000</v>
      </c>
      <c r="J445" s="431" t="str">
        <f t="shared" si="13"/>
        <v>05059000000000</v>
      </c>
    </row>
    <row r="446" spans="1:10" ht="38.25">
      <c r="A446" s="241" t="s">
        <v>387</v>
      </c>
      <c r="B446" s="242" t="s">
        <v>200</v>
      </c>
      <c r="C446" s="242" t="s">
        <v>386</v>
      </c>
      <c r="D446" s="242" t="s">
        <v>1009</v>
      </c>
      <c r="E446" s="242" t="s">
        <v>1166</v>
      </c>
      <c r="F446" s="243">
        <v>7874812</v>
      </c>
      <c r="G446" s="123" t="str">
        <f t="shared" si="14"/>
        <v>05059050000000</v>
      </c>
      <c r="J446" s="431" t="str">
        <f t="shared" si="13"/>
        <v>05059050000000</v>
      </c>
    </row>
    <row r="447" spans="1:10" ht="38.25">
      <c r="A447" s="241" t="s">
        <v>387</v>
      </c>
      <c r="B447" s="242" t="s">
        <v>200</v>
      </c>
      <c r="C447" s="242" t="s">
        <v>386</v>
      </c>
      <c r="D447" s="242" t="s">
        <v>691</v>
      </c>
      <c r="E447" s="242" t="s">
        <v>1166</v>
      </c>
      <c r="F447" s="243">
        <v>7810330</v>
      </c>
      <c r="G447" s="123" t="str">
        <f t="shared" si="14"/>
        <v>05059050040000</v>
      </c>
      <c r="J447" s="431" t="str">
        <f t="shared" si="13"/>
        <v>05059050040000</v>
      </c>
    </row>
    <row r="448" spans="1:10" ht="51">
      <c r="A448" s="241" t="s">
        <v>1305</v>
      </c>
      <c r="B448" s="242" t="s">
        <v>200</v>
      </c>
      <c r="C448" s="242" t="s">
        <v>386</v>
      </c>
      <c r="D448" s="242" t="s">
        <v>691</v>
      </c>
      <c r="E448" s="242" t="s">
        <v>271</v>
      </c>
      <c r="F448" s="243">
        <v>7389830</v>
      </c>
      <c r="G448" s="123" t="str">
        <f t="shared" si="14"/>
        <v>05059050040000100</v>
      </c>
      <c r="J448" s="431" t="str">
        <f t="shared" si="13"/>
        <v>05059050040000100</v>
      </c>
    </row>
    <row r="449" spans="1:10">
      <c r="A449" s="241" t="s">
        <v>1182</v>
      </c>
      <c r="B449" s="242" t="s">
        <v>200</v>
      </c>
      <c r="C449" s="242" t="s">
        <v>386</v>
      </c>
      <c r="D449" s="242" t="s">
        <v>691</v>
      </c>
      <c r="E449" s="242" t="s">
        <v>133</v>
      </c>
      <c r="F449" s="243">
        <v>7389830</v>
      </c>
      <c r="G449" s="123" t="str">
        <f t="shared" si="14"/>
        <v>05059050040000110</v>
      </c>
      <c r="J449" s="431" t="str">
        <f t="shared" si="13"/>
        <v>05059050040000110</v>
      </c>
    </row>
    <row r="450" spans="1:10">
      <c r="A450" s="241" t="s">
        <v>1130</v>
      </c>
      <c r="B450" s="242" t="s">
        <v>200</v>
      </c>
      <c r="C450" s="242" t="s">
        <v>386</v>
      </c>
      <c r="D450" s="242" t="s">
        <v>691</v>
      </c>
      <c r="E450" s="242" t="s">
        <v>340</v>
      </c>
      <c r="F450" s="243">
        <v>5619064</v>
      </c>
      <c r="G450" s="123" t="str">
        <f t="shared" si="14"/>
        <v>05059050040000111</v>
      </c>
      <c r="J450" s="431" t="str">
        <f t="shared" si="13"/>
        <v>05059050040000111</v>
      </c>
    </row>
    <row r="451" spans="1:10" ht="25.5">
      <c r="A451" s="241" t="s">
        <v>1139</v>
      </c>
      <c r="B451" s="242" t="s">
        <v>200</v>
      </c>
      <c r="C451" s="242" t="s">
        <v>386</v>
      </c>
      <c r="D451" s="242" t="s">
        <v>691</v>
      </c>
      <c r="E451" s="242" t="s">
        <v>388</v>
      </c>
      <c r="F451" s="243">
        <v>73808</v>
      </c>
      <c r="G451" s="123" t="str">
        <f t="shared" si="14"/>
        <v>05059050040000112</v>
      </c>
      <c r="J451" s="431" t="str">
        <f t="shared" si="13"/>
        <v>05059050040000112</v>
      </c>
    </row>
    <row r="452" spans="1:10" ht="38.25">
      <c r="A452" s="241" t="s">
        <v>1131</v>
      </c>
      <c r="B452" s="242" t="s">
        <v>200</v>
      </c>
      <c r="C452" s="242" t="s">
        <v>386</v>
      </c>
      <c r="D452" s="242" t="s">
        <v>691</v>
      </c>
      <c r="E452" s="242" t="s">
        <v>1052</v>
      </c>
      <c r="F452" s="243">
        <v>1696958</v>
      </c>
      <c r="G452" s="123" t="str">
        <f t="shared" si="14"/>
        <v>05059050040000119</v>
      </c>
      <c r="J452" s="431" t="str">
        <f t="shared" si="13"/>
        <v>05059050040000119</v>
      </c>
    </row>
    <row r="453" spans="1:10" ht="25.5">
      <c r="A453" s="241" t="s">
        <v>1306</v>
      </c>
      <c r="B453" s="242" t="s">
        <v>200</v>
      </c>
      <c r="C453" s="242" t="s">
        <v>386</v>
      </c>
      <c r="D453" s="242" t="s">
        <v>691</v>
      </c>
      <c r="E453" s="242" t="s">
        <v>1307</v>
      </c>
      <c r="F453" s="243">
        <v>420500</v>
      </c>
      <c r="G453" s="123" t="str">
        <f t="shared" si="14"/>
        <v>05059050040000200</v>
      </c>
      <c r="J453" s="431" t="str">
        <f t="shared" si="13"/>
        <v>05059050040000200</v>
      </c>
    </row>
    <row r="454" spans="1:10" ht="25.5">
      <c r="A454" s="241" t="s">
        <v>1188</v>
      </c>
      <c r="B454" s="242" t="s">
        <v>200</v>
      </c>
      <c r="C454" s="242" t="s">
        <v>386</v>
      </c>
      <c r="D454" s="242" t="s">
        <v>691</v>
      </c>
      <c r="E454" s="242" t="s">
        <v>1189</v>
      </c>
      <c r="F454" s="243">
        <v>420500</v>
      </c>
      <c r="G454" s="123" t="str">
        <f t="shared" si="14"/>
        <v>05059050040000240</v>
      </c>
      <c r="J454" s="431" t="str">
        <f t="shared" si="13"/>
        <v>05059050040000240</v>
      </c>
    </row>
    <row r="455" spans="1:10">
      <c r="A455" s="241" t="s">
        <v>1214</v>
      </c>
      <c r="B455" s="242" t="s">
        <v>200</v>
      </c>
      <c r="C455" s="242" t="s">
        <v>386</v>
      </c>
      <c r="D455" s="242" t="s">
        <v>691</v>
      </c>
      <c r="E455" s="242" t="s">
        <v>327</v>
      </c>
      <c r="F455" s="243">
        <v>420500</v>
      </c>
      <c r="G455" s="123" t="str">
        <f t="shared" si="14"/>
        <v>05059050040000244</v>
      </c>
      <c r="J455" s="431" t="str">
        <f t="shared" si="13"/>
        <v>05059050040000244</v>
      </c>
    </row>
    <row r="456" spans="1:10" ht="51">
      <c r="A456" s="241" t="s">
        <v>560</v>
      </c>
      <c r="B456" s="242" t="s">
        <v>200</v>
      </c>
      <c r="C456" s="242" t="s">
        <v>386</v>
      </c>
      <c r="D456" s="242" t="s">
        <v>692</v>
      </c>
      <c r="E456" s="242" t="s">
        <v>1166</v>
      </c>
      <c r="F456" s="243">
        <v>64482</v>
      </c>
      <c r="G456" s="123" t="str">
        <f t="shared" si="14"/>
        <v>05059050047000</v>
      </c>
      <c r="J456" s="431" t="str">
        <f t="shared" si="13"/>
        <v>05059050047000</v>
      </c>
    </row>
    <row r="457" spans="1:10" ht="51">
      <c r="A457" s="241" t="s">
        <v>1305</v>
      </c>
      <c r="B457" s="242" t="s">
        <v>200</v>
      </c>
      <c r="C457" s="242" t="s">
        <v>386</v>
      </c>
      <c r="D457" s="242" t="s">
        <v>692</v>
      </c>
      <c r="E457" s="242" t="s">
        <v>271</v>
      </c>
      <c r="F457" s="243">
        <v>64482</v>
      </c>
      <c r="G457" s="123" t="str">
        <f t="shared" si="14"/>
        <v>05059050047000100</v>
      </c>
      <c r="J457" s="431" t="str">
        <f t="shared" si="13"/>
        <v>05059050047000100</v>
      </c>
    </row>
    <row r="458" spans="1:10">
      <c r="A458" s="241" t="s">
        <v>1182</v>
      </c>
      <c r="B458" s="242" t="s">
        <v>200</v>
      </c>
      <c r="C458" s="242" t="s">
        <v>386</v>
      </c>
      <c r="D458" s="242" t="s">
        <v>692</v>
      </c>
      <c r="E458" s="242" t="s">
        <v>133</v>
      </c>
      <c r="F458" s="243">
        <v>64482</v>
      </c>
      <c r="G458" s="123" t="str">
        <f t="shared" si="14"/>
        <v>05059050047000110</v>
      </c>
      <c r="J458" s="431" t="str">
        <f t="shared" ref="J458:J521" si="15">CONCATENATE(C458,D458,E458)</f>
        <v>05059050047000110</v>
      </c>
    </row>
    <row r="459" spans="1:10" ht="25.5">
      <c r="A459" s="241" t="s">
        <v>1139</v>
      </c>
      <c r="B459" s="242" t="s">
        <v>200</v>
      </c>
      <c r="C459" s="242" t="s">
        <v>386</v>
      </c>
      <c r="D459" s="242" t="s">
        <v>692</v>
      </c>
      <c r="E459" s="242" t="s">
        <v>388</v>
      </c>
      <c r="F459" s="243">
        <v>64482</v>
      </c>
      <c r="G459" s="123" t="str">
        <f t="shared" si="14"/>
        <v>05059050047000112</v>
      </c>
      <c r="J459" s="431" t="str">
        <f t="shared" si="15"/>
        <v>05059050047000112</v>
      </c>
    </row>
    <row r="460" spans="1:10">
      <c r="A460" s="241" t="s">
        <v>1610</v>
      </c>
      <c r="B460" s="242" t="s">
        <v>200</v>
      </c>
      <c r="C460" s="242" t="s">
        <v>1611</v>
      </c>
      <c r="D460" s="242" t="s">
        <v>1166</v>
      </c>
      <c r="E460" s="242" t="s">
        <v>1166</v>
      </c>
      <c r="F460" s="243">
        <v>200000</v>
      </c>
      <c r="G460" s="123" t="str">
        <f t="shared" si="14"/>
        <v>0600</v>
      </c>
      <c r="J460" s="431" t="str">
        <f t="shared" si="15"/>
        <v>0600</v>
      </c>
    </row>
    <row r="461" spans="1:10">
      <c r="A461" s="241" t="s">
        <v>1612</v>
      </c>
      <c r="B461" s="242" t="s">
        <v>200</v>
      </c>
      <c r="C461" s="242" t="s">
        <v>1613</v>
      </c>
      <c r="D461" s="242" t="s">
        <v>1166</v>
      </c>
      <c r="E461" s="242" t="s">
        <v>1166</v>
      </c>
      <c r="F461" s="243">
        <v>200000</v>
      </c>
      <c r="G461" s="123" t="str">
        <f t="shared" si="14"/>
        <v>0605</v>
      </c>
      <c r="J461" s="431" t="str">
        <f t="shared" si="15"/>
        <v>0605</v>
      </c>
    </row>
    <row r="462" spans="1:10" ht="25.5">
      <c r="A462" s="241" t="s">
        <v>1665</v>
      </c>
      <c r="B462" s="242" t="s">
        <v>200</v>
      </c>
      <c r="C462" s="242" t="s">
        <v>1613</v>
      </c>
      <c r="D462" s="242" t="s">
        <v>1666</v>
      </c>
      <c r="E462" s="242" t="s">
        <v>1166</v>
      </c>
      <c r="F462" s="243">
        <v>200000</v>
      </c>
      <c r="G462" s="123" t="str">
        <f t="shared" si="14"/>
        <v>06050200000000</v>
      </c>
      <c r="J462" s="431" t="str">
        <f t="shared" si="15"/>
        <v>06050200000000</v>
      </c>
    </row>
    <row r="463" spans="1:10" ht="25.5">
      <c r="A463" s="241" t="s">
        <v>819</v>
      </c>
      <c r="B463" s="242" t="s">
        <v>200</v>
      </c>
      <c r="C463" s="242" t="s">
        <v>1613</v>
      </c>
      <c r="D463" s="242" t="s">
        <v>1667</v>
      </c>
      <c r="E463" s="242" t="s">
        <v>1166</v>
      </c>
      <c r="F463" s="243">
        <v>200000</v>
      </c>
      <c r="G463" s="123" t="str">
        <f t="shared" si="14"/>
        <v>06050210000000</v>
      </c>
      <c r="J463" s="431" t="str">
        <f t="shared" si="15"/>
        <v>06050210000000</v>
      </c>
    </row>
    <row r="464" spans="1:10" ht="76.5">
      <c r="A464" s="241" t="s">
        <v>1733</v>
      </c>
      <c r="B464" s="242" t="s">
        <v>200</v>
      </c>
      <c r="C464" s="242" t="s">
        <v>1613</v>
      </c>
      <c r="D464" s="242" t="s">
        <v>1732</v>
      </c>
      <c r="E464" s="242" t="s">
        <v>1166</v>
      </c>
      <c r="F464" s="243">
        <v>200000</v>
      </c>
      <c r="G464" s="123" t="str">
        <f t="shared" si="14"/>
        <v>060502100S4630</v>
      </c>
      <c r="J464" s="431" t="str">
        <f t="shared" si="15"/>
        <v>060502100S4630</v>
      </c>
    </row>
    <row r="465" spans="1:10" ht="25.5">
      <c r="A465" s="241" t="s">
        <v>1306</v>
      </c>
      <c r="B465" s="242" t="s">
        <v>200</v>
      </c>
      <c r="C465" s="242" t="s">
        <v>1613</v>
      </c>
      <c r="D465" s="242" t="s">
        <v>1732</v>
      </c>
      <c r="E465" s="242" t="s">
        <v>1307</v>
      </c>
      <c r="F465" s="243">
        <v>200000</v>
      </c>
      <c r="G465" s="123" t="str">
        <f t="shared" si="14"/>
        <v>060502100S4630200</v>
      </c>
      <c r="J465" s="431" t="str">
        <f t="shared" si="15"/>
        <v>060502100S4630200</v>
      </c>
    </row>
    <row r="466" spans="1:10" ht="25.5">
      <c r="A466" s="241" t="s">
        <v>1188</v>
      </c>
      <c r="B466" s="242" t="s">
        <v>200</v>
      </c>
      <c r="C466" s="242" t="s">
        <v>1613</v>
      </c>
      <c r="D466" s="242" t="s">
        <v>1732</v>
      </c>
      <c r="E466" s="242" t="s">
        <v>1189</v>
      </c>
      <c r="F466" s="243">
        <v>200000</v>
      </c>
      <c r="G466" s="123" t="str">
        <f t="shared" si="14"/>
        <v>060502100S4630240</v>
      </c>
      <c r="J466" s="431" t="str">
        <f t="shared" si="15"/>
        <v>060502100S4630240</v>
      </c>
    </row>
    <row r="467" spans="1:10">
      <c r="A467" s="241" t="s">
        <v>1214</v>
      </c>
      <c r="B467" s="242" t="s">
        <v>200</v>
      </c>
      <c r="C467" s="242" t="s">
        <v>1613</v>
      </c>
      <c r="D467" s="242" t="s">
        <v>1732</v>
      </c>
      <c r="E467" s="242" t="s">
        <v>327</v>
      </c>
      <c r="F467" s="243">
        <v>200000</v>
      </c>
      <c r="G467" s="123" t="str">
        <f t="shared" si="14"/>
        <v>060502100S4630244</v>
      </c>
      <c r="J467" s="431" t="str">
        <f t="shared" si="15"/>
        <v>060502100S4630244</v>
      </c>
    </row>
    <row r="468" spans="1:10" ht="38.25">
      <c r="A468" s="241" t="s">
        <v>1332</v>
      </c>
      <c r="B468" s="242" t="s">
        <v>228</v>
      </c>
      <c r="C468" s="242" t="s">
        <v>1166</v>
      </c>
      <c r="D468" s="242" t="s">
        <v>1166</v>
      </c>
      <c r="E468" s="242" t="s">
        <v>1166</v>
      </c>
      <c r="F468" s="243">
        <v>385882900</v>
      </c>
      <c r="G468" s="123" t="str">
        <f t="shared" si="14"/>
        <v/>
      </c>
      <c r="J468" s="431" t="str">
        <f t="shared" si="15"/>
        <v/>
      </c>
    </row>
    <row r="469" spans="1:10">
      <c r="A469" s="241" t="s">
        <v>139</v>
      </c>
      <c r="B469" s="242" t="s">
        <v>228</v>
      </c>
      <c r="C469" s="242" t="s">
        <v>1134</v>
      </c>
      <c r="D469" s="242" t="s">
        <v>1166</v>
      </c>
      <c r="E469" s="242" t="s">
        <v>1166</v>
      </c>
      <c r="F469" s="243">
        <v>82084865</v>
      </c>
      <c r="G469" s="123" t="str">
        <f t="shared" si="14"/>
        <v>0700</v>
      </c>
      <c r="J469" s="431" t="str">
        <f t="shared" si="15"/>
        <v>0700</v>
      </c>
    </row>
    <row r="470" spans="1:10">
      <c r="A470" s="241" t="s">
        <v>1073</v>
      </c>
      <c r="B470" s="242" t="s">
        <v>228</v>
      </c>
      <c r="C470" s="242" t="s">
        <v>1074</v>
      </c>
      <c r="D470" s="242" t="s">
        <v>1166</v>
      </c>
      <c r="E470" s="242" t="s">
        <v>1166</v>
      </c>
      <c r="F470" s="243">
        <v>68451557</v>
      </c>
      <c r="G470" s="123" t="str">
        <f t="shared" si="14"/>
        <v>0703</v>
      </c>
      <c r="J470" s="431" t="str">
        <f t="shared" si="15"/>
        <v>0703</v>
      </c>
    </row>
    <row r="471" spans="1:10" ht="25.5">
      <c r="A471" s="241" t="s">
        <v>458</v>
      </c>
      <c r="B471" s="242" t="s">
        <v>228</v>
      </c>
      <c r="C471" s="242" t="s">
        <v>1074</v>
      </c>
      <c r="D471" s="242" t="s">
        <v>977</v>
      </c>
      <c r="E471" s="242" t="s">
        <v>1166</v>
      </c>
      <c r="F471" s="243">
        <v>68451557</v>
      </c>
      <c r="G471" s="123" t="str">
        <f t="shared" si="14"/>
        <v>07030500000000</v>
      </c>
      <c r="J471" s="431" t="str">
        <f t="shared" si="15"/>
        <v>07030500000000</v>
      </c>
    </row>
    <row r="472" spans="1:10" ht="25.5">
      <c r="A472" s="241" t="s">
        <v>592</v>
      </c>
      <c r="B472" s="242" t="s">
        <v>228</v>
      </c>
      <c r="C472" s="242" t="s">
        <v>1074</v>
      </c>
      <c r="D472" s="242" t="s">
        <v>980</v>
      </c>
      <c r="E472" s="242" t="s">
        <v>1166</v>
      </c>
      <c r="F472" s="243">
        <v>68451557</v>
      </c>
      <c r="G472" s="123" t="str">
        <f t="shared" si="14"/>
        <v>07030530000000</v>
      </c>
      <c r="J472" s="431" t="str">
        <f t="shared" si="15"/>
        <v>07030530000000</v>
      </c>
    </row>
    <row r="473" spans="1:10" ht="102">
      <c r="A473" s="241" t="s">
        <v>506</v>
      </c>
      <c r="B473" s="242" t="s">
        <v>228</v>
      </c>
      <c r="C473" s="242" t="s">
        <v>1074</v>
      </c>
      <c r="D473" s="242" t="s">
        <v>700</v>
      </c>
      <c r="E473" s="242" t="s">
        <v>1166</v>
      </c>
      <c r="F473" s="243">
        <v>47943760</v>
      </c>
      <c r="G473" s="123" t="str">
        <f t="shared" si="14"/>
        <v>07030530040000</v>
      </c>
      <c r="J473" s="431" t="str">
        <f t="shared" si="15"/>
        <v>07030530040000</v>
      </c>
    </row>
    <row r="474" spans="1:10" ht="25.5">
      <c r="A474" s="241" t="s">
        <v>1314</v>
      </c>
      <c r="B474" s="242" t="s">
        <v>228</v>
      </c>
      <c r="C474" s="242" t="s">
        <v>1074</v>
      </c>
      <c r="D474" s="242" t="s">
        <v>700</v>
      </c>
      <c r="E474" s="242" t="s">
        <v>1315</v>
      </c>
      <c r="F474" s="243">
        <v>47943760</v>
      </c>
      <c r="G474" s="123" t="str">
        <f t="shared" si="14"/>
        <v>07030530040000600</v>
      </c>
      <c r="J474" s="431" t="str">
        <f t="shared" si="15"/>
        <v>07030530040000600</v>
      </c>
    </row>
    <row r="475" spans="1:10">
      <c r="A475" s="241" t="s">
        <v>1190</v>
      </c>
      <c r="B475" s="242" t="s">
        <v>228</v>
      </c>
      <c r="C475" s="242" t="s">
        <v>1074</v>
      </c>
      <c r="D475" s="242" t="s">
        <v>700</v>
      </c>
      <c r="E475" s="242" t="s">
        <v>1191</v>
      </c>
      <c r="F475" s="243">
        <v>47943760</v>
      </c>
      <c r="G475" s="123" t="str">
        <f t="shared" si="14"/>
        <v>07030530040000610</v>
      </c>
      <c r="J475" s="431" t="str">
        <f t="shared" si="15"/>
        <v>07030530040000610</v>
      </c>
    </row>
    <row r="476" spans="1:10" ht="51">
      <c r="A476" s="241" t="s">
        <v>344</v>
      </c>
      <c r="B476" s="242" t="s">
        <v>228</v>
      </c>
      <c r="C476" s="242" t="s">
        <v>1074</v>
      </c>
      <c r="D476" s="242" t="s">
        <v>700</v>
      </c>
      <c r="E476" s="242" t="s">
        <v>345</v>
      </c>
      <c r="F476" s="243">
        <v>47943760</v>
      </c>
      <c r="G476" s="123" t="str">
        <f t="shared" si="14"/>
        <v>07030530040000611</v>
      </c>
      <c r="J476" s="431" t="str">
        <f t="shared" si="15"/>
        <v>07030530040000611</v>
      </c>
    </row>
    <row r="477" spans="1:10" ht="127.5">
      <c r="A477" s="241" t="s">
        <v>507</v>
      </c>
      <c r="B477" s="242" t="s">
        <v>228</v>
      </c>
      <c r="C477" s="242" t="s">
        <v>1074</v>
      </c>
      <c r="D477" s="242" t="s">
        <v>701</v>
      </c>
      <c r="E477" s="242" t="s">
        <v>1166</v>
      </c>
      <c r="F477" s="243">
        <v>13360000</v>
      </c>
      <c r="G477" s="123" t="str">
        <f t="shared" si="14"/>
        <v>07030530041000</v>
      </c>
      <c r="J477" s="431" t="str">
        <f t="shared" si="15"/>
        <v>07030530041000</v>
      </c>
    </row>
    <row r="478" spans="1:10" ht="25.5">
      <c r="A478" s="241" t="s">
        <v>1314</v>
      </c>
      <c r="B478" s="242" t="s">
        <v>228</v>
      </c>
      <c r="C478" s="242" t="s">
        <v>1074</v>
      </c>
      <c r="D478" s="242" t="s">
        <v>701</v>
      </c>
      <c r="E478" s="242" t="s">
        <v>1315</v>
      </c>
      <c r="F478" s="243">
        <v>13360000</v>
      </c>
      <c r="G478" s="123" t="str">
        <f t="shared" si="14"/>
        <v>07030530041000600</v>
      </c>
      <c r="J478" s="431" t="str">
        <f t="shared" si="15"/>
        <v>07030530041000600</v>
      </c>
    </row>
    <row r="479" spans="1:10">
      <c r="A479" s="241" t="s">
        <v>1190</v>
      </c>
      <c r="B479" s="242" t="s">
        <v>228</v>
      </c>
      <c r="C479" s="242" t="s">
        <v>1074</v>
      </c>
      <c r="D479" s="242" t="s">
        <v>701</v>
      </c>
      <c r="E479" s="242" t="s">
        <v>1191</v>
      </c>
      <c r="F479" s="243">
        <v>13360000</v>
      </c>
      <c r="G479" s="123" t="str">
        <f t="shared" si="14"/>
        <v>07030530041000610</v>
      </c>
      <c r="J479" s="431" t="str">
        <f t="shared" si="15"/>
        <v>07030530041000610</v>
      </c>
    </row>
    <row r="480" spans="1:10" ht="51">
      <c r="A480" s="241" t="s">
        <v>344</v>
      </c>
      <c r="B480" s="242" t="s">
        <v>228</v>
      </c>
      <c r="C480" s="242" t="s">
        <v>1074</v>
      </c>
      <c r="D480" s="242" t="s">
        <v>701</v>
      </c>
      <c r="E480" s="242" t="s">
        <v>345</v>
      </c>
      <c r="F480" s="243">
        <v>13360000</v>
      </c>
      <c r="G480" s="123" t="str">
        <f t="shared" si="14"/>
        <v>07030530041000611</v>
      </c>
      <c r="J480" s="431" t="str">
        <f t="shared" si="15"/>
        <v>07030530041000611</v>
      </c>
    </row>
    <row r="481" spans="1:10" ht="102">
      <c r="A481" s="241" t="s">
        <v>563</v>
      </c>
      <c r="B481" s="242" t="s">
        <v>228</v>
      </c>
      <c r="C481" s="242" t="s">
        <v>1074</v>
      </c>
      <c r="D481" s="242" t="s">
        <v>702</v>
      </c>
      <c r="E481" s="242" t="s">
        <v>1166</v>
      </c>
      <c r="F481" s="243">
        <v>393127</v>
      </c>
      <c r="G481" s="123" t="str">
        <f t="shared" si="14"/>
        <v>07030530045000</v>
      </c>
      <c r="J481" s="431" t="str">
        <f t="shared" si="15"/>
        <v>07030530045000</v>
      </c>
    </row>
    <row r="482" spans="1:10" ht="25.5">
      <c r="A482" s="241" t="s">
        <v>1314</v>
      </c>
      <c r="B482" s="242" t="s">
        <v>228</v>
      </c>
      <c r="C482" s="242" t="s">
        <v>1074</v>
      </c>
      <c r="D482" s="242" t="s">
        <v>702</v>
      </c>
      <c r="E482" s="242" t="s">
        <v>1315</v>
      </c>
      <c r="F482" s="243">
        <v>393127</v>
      </c>
      <c r="G482" s="123" t="str">
        <f t="shared" si="14"/>
        <v>07030530045000600</v>
      </c>
      <c r="J482" s="431" t="str">
        <f t="shared" si="15"/>
        <v>07030530045000600</v>
      </c>
    </row>
    <row r="483" spans="1:10">
      <c r="A483" s="241" t="s">
        <v>1190</v>
      </c>
      <c r="B483" s="242" t="s">
        <v>228</v>
      </c>
      <c r="C483" s="242" t="s">
        <v>1074</v>
      </c>
      <c r="D483" s="242" t="s">
        <v>702</v>
      </c>
      <c r="E483" s="242" t="s">
        <v>1191</v>
      </c>
      <c r="F483" s="243">
        <v>393127</v>
      </c>
      <c r="G483" s="123" t="str">
        <f t="shared" si="14"/>
        <v>07030530045000610</v>
      </c>
      <c r="J483" s="431" t="str">
        <f t="shared" si="15"/>
        <v>07030530045000610</v>
      </c>
    </row>
    <row r="484" spans="1:10" ht="51">
      <c r="A484" s="241" t="s">
        <v>344</v>
      </c>
      <c r="B484" s="242" t="s">
        <v>228</v>
      </c>
      <c r="C484" s="242" t="s">
        <v>1074</v>
      </c>
      <c r="D484" s="242" t="s">
        <v>702</v>
      </c>
      <c r="E484" s="242" t="s">
        <v>345</v>
      </c>
      <c r="F484" s="243">
        <v>393127</v>
      </c>
      <c r="G484" s="123" t="str">
        <f t="shared" si="14"/>
        <v>07030530045000611</v>
      </c>
      <c r="J484" s="431" t="str">
        <f t="shared" si="15"/>
        <v>07030530045000611</v>
      </c>
    </row>
    <row r="485" spans="1:10" ht="89.25">
      <c r="A485" s="241" t="s">
        <v>508</v>
      </c>
      <c r="B485" s="242" t="s">
        <v>228</v>
      </c>
      <c r="C485" s="242" t="s">
        <v>1074</v>
      </c>
      <c r="D485" s="242" t="s">
        <v>703</v>
      </c>
      <c r="E485" s="242" t="s">
        <v>1166</v>
      </c>
      <c r="F485" s="243">
        <v>450000</v>
      </c>
      <c r="G485" s="123" t="str">
        <f t="shared" si="14"/>
        <v>07030530047000</v>
      </c>
      <c r="J485" s="431" t="str">
        <f t="shared" si="15"/>
        <v>07030530047000</v>
      </c>
    </row>
    <row r="486" spans="1:10" ht="25.5">
      <c r="A486" s="241" t="s">
        <v>1314</v>
      </c>
      <c r="B486" s="242" t="s">
        <v>228</v>
      </c>
      <c r="C486" s="242" t="s">
        <v>1074</v>
      </c>
      <c r="D486" s="242" t="s">
        <v>703</v>
      </c>
      <c r="E486" s="242" t="s">
        <v>1315</v>
      </c>
      <c r="F486" s="243">
        <v>450000</v>
      </c>
      <c r="G486" s="123" t="str">
        <f t="shared" si="14"/>
        <v>07030530047000600</v>
      </c>
      <c r="J486" s="431" t="str">
        <f t="shared" si="15"/>
        <v>07030530047000600</v>
      </c>
    </row>
    <row r="487" spans="1:10">
      <c r="A487" s="241" t="s">
        <v>1190</v>
      </c>
      <c r="B487" s="242" t="s">
        <v>228</v>
      </c>
      <c r="C487" s="242" t="s">
        <v>1074</v>
      </c>
      <c r="D487" s="242" t="s">
        <v>703</v>
      </c>
      <c r="E487" s="242" t="s">
        <v>1191</v>
      </c>
      <c r="F487" s="243">
        <v>450000</v>
      </c>
      <c r="G487" s="123" t="str">
        <f t="shared" si="14"/>
        <v>07030530047000610</v>
      </c>
      <c r="J487" s="431" t="str">
        <f t="shared" si="15"/>
        <v>07030530047000610</v>
      </c>
    </row>
    <row r="488" spans="1:10">
      <c r="A488" s="241" t="s">
        <v>363</v>
      </c>
      <c r="B488" s="242" t="s">
        <v>228</v>
      </c>
      <c r="C488" s="242" t="s">
        <v>1074</v>
      </c>
      <c r="D488" s="242" t="s">
        <v>703</v>
      </c>
      <c r="E488" s="242" t="s">
        <v>364</v>
      </c>
      <c r="F488" s="243">
        <v>450000</v>
      </c>
      <c r="G488" s="123" t="str">
        <f t="shared" si="14"/>
        <v>07030530047000612</v>
      </c>
      <c r="J488" s="431" t="str">
        <f t="shared" si="15"/>
        <v>07030530047000612</v>
      </c>
    </row>
    <row r="489" spans="1:10" ht="89.25">
      <c r="A489" s="241" t="s">
        <v>564</v>
      </c>
      <c r="B489" s="242" t="s">
        <v>228</v>
      </c>
      <c r="C489" s="242" t="s">
        <v>1074</v>
      </c>
      <c r="D489" s="242" t="s">
        <v>704</v>
      </c>
      <c r="E489" s="242" t="s">
        <v>1166</v>
      </c>
      <c r="F489" s="243">
        <v>5790000</v>
      </c>
      <c r="G489" s="123" t="str">
        <f t="shared" si="14"/>
        <v>0703053004Г000</v>
      </c>
      <c r="J489" s="431" t="str">
        <f t="shared" si="15"/>
        <v>0703053004Г000</v>
      </c>
    </row>
    <row r="490" spans="1:10" ht="25.5">
      <c r="A490" s="241" t="s">
        <v>1314</v>
      </c>
      <c r="B490" s="242" t="s">
        <v>228</v>
      </c>
      <c r="C490" s="242" t="s">
        <v>1074</v>
      </c>
      <c r="D490" s="242" t="s">
        <v>704</v>
      </c>
      <c r="E490" s="242" t="s">
        <v>1315</v>
      </c>
      <c r="F490" s="243">
        <v>5790000</v>
      </c>
      <c r="G490" s="123" t="str">
        <f t="shared" si="14"/>
        <v>0703053004Г000600</v>
      </c>
      <c r="J490" s="431" t="str">
        <f t="shared" si="15"/>
        <v>0703053004Г000600</v>
      </c>
    </row>
    <row r="491" spans="1:10">
      <c r="A491" s="241" t="s">
        <v>1190</v>
      </c>
      <c r="B491" s="242" t="s">
        <v>228</v>
      </c>
      <c r="C491" s="242" t="s">
        <v>1074</v>
      </c>
      <c r="D491" s="242" t="s">
        <v>704</v>
      </c>
      <c r="E491" s="242" t="s">
        <v>1191</v>
      </c>
      <c r="F491" s="243">
        <v>5790000</v>
      </c>
      <c r="G491" s="123" t="str">
        <f t="shared" si="14"/>
        <v>0703053004Г000610</v>
      </c>
      <c r="J491" s="431" t="str">
        <f t="shared" si="15"/>
        <v>0703053004Г000610</v>
      </c>
    </row>
    <row r="492" spans="1:10" ht="51">
      <c r="A492" s="241" t="s">
        <v>344</v>
      </c>
      <c r="B492" s="242" t="s">
        <v>228</v>
      </c>
      <c r="C492" s="242" t="s">
        <v>1074</v>
      </c>
      <c r="D492" s="242" t="s">
        <v>704</v>
      </c>
      <c r="E492" s="242" t="s">
        <v>345</v>
      </c>
      <c r="F492" s="243">
        <v>5790000</v>
      </c>
      <c r="G492" s="123" t="str">
        <f t="shared" si="14"/>
        <v>0703053004Г000611</v>
      </c>
      <c r="J492" s="431" t="str">
        <f t="shared" si="15"/>
        <v>0703053004Г000611</v>
      </c>
    </row>
    <row r="493" spans="1:10" ht="63.75">
      <c r="A493" s="241" t="s">
        <v>1594</v>
      </c>
      <c r="B493" s="242" t="s">
        <v>228</v>
      </c>
      <c r="C493" s="242" t="s">
        <v>1074</v>
      </c>
      <c r="D493" s="242" t="s">
        <v>1595</v>
      </c>
      <c r="E493" s="242" t="s">
        <v>1166</v>
      </c>
      <c r="F493" s="243">
        <v>99670</v>
      </c>
      <c r="G493" s="123" t="str">
        <f t="shared" si="14"/>
        <v>0703053004М000</v>
      </c>
      <c r="J493" s="431" t="str">
        <f t="shared" si="15"/>
        <v>0703053004М000</v>
      </c>
    </row>
    <row r="494" spans="1:10" ht="25.5">
      <c r="A494" s="241" t="s">
        <v>1314</v>
      </c>
      <c r="B494" s="242" t="s">
        <v>228</v>
      </c>
      <c r="C494" s="242" t="s">
        <v>1074</v>
      </c>
      <c r="D494" s="242" t="s">
        <v>1595</v>
      </c>
      <c r="E494" s="242" t="s">
        <v>1315</v>
      </c>
      <c r="F494" s="243">
        <v>99670</v>
      </c>
      <c r="G494" s="123" t="str">
        <f t="shared" si="14"/>
        <v>0703053004М000600</v>
      </c>
      <c r="J494" s="431" t="str">
        <f t="shared" si="15"/>
        <v>0703053004М000600</v>
      </c>
    </row>
    <row r="495" spans="1:10">
      <c r="A495" s="241" t="s">
        <v>1190</v>
      </c>
      <c r="B495" s="242" t="s">
        <v>228</v>
      </c>
      <c r="C495" s="242" t="s">
        <v>1074</v>
      </c>
      <c r="D495" s="242" t="s">
        <v>1595</v>
      </c>
      <c r="E495" s="242" t="s">
        <v>1191</v>
      </c>
      <c r="F495" s="243">
        <v>99670</v>
      </c>
      <c r="G495" s="123" t="str">
        <f t="shared" si="14"/>
        <v>0703053004М000610</v>
      </c>
      <c r="J495" s="431" t="str">
        <f t="shared" si="15"/>
        <v>0703053004М000610</v>
      </c>
    </row>
    <row r="496" spans="1:10" ht="51">
      <c r="A496" s="241" t="s">
        <v>344</v>
      </c>
      <c r="B496" s="242" t="s">
        <v>228</v>
      </c>
      <c r="C496" s="242" t="s">
        <v>1074</v>
      </c>
      <c r="D496" s="242" t="s">
        <v>1595</v>
      </c>
      <c r="E496" s="242" t="s">
        <v>345</v>
      </c>
      <c r="F496" s="243">
        <v>99670</v>
      </c>
      <c r="G496" s="123" t="str">
        <f t="shared" ref="G496:G559" si="16">CONCATENATE(C496,D496,E496)</f>
        <v>0703053004М000611</v>
      </c>
      <c r="J496" s="431" t="str">
        <f t="shared" si="15"/>
        <v>0703053004М000611</v>
      </c>
    </row>
    <row r="497" spans="1:10" ht="89.25">
      <c r="A497" s="241" t="s">
        <v>952</v>
      </c>
      <c r="B497" s="242" t="s">
        <v>228</v>
      </c>
      <c r="C497" s="242" t="s">
        <v>1074</v>
      </c>
      <c r="D497" s="242" t="s">
        <v>953</v>
      </c>
      <c r="E497" s="242" t="s">
        <v>1166</v>
      </c>
      <c r="F497" s="243">
        <v>415000</v>
      </c>
      <c r="G497" s="123" t="str">
        <f t="shared" si="16"/>
        <v>0703053004Э000</v>
      </c>
      <c r="J497" s="431" t="str">
        <f t="shared" si="15"/>
        <v>0703053004Э000</v>
      </c>
    </row>
    <row r="498" spans="1:10" ht="25.5">
      <c r="A498" s="241" t="s">
        <v>1314</v>
      </c>
      <c r="B498" s="242" t="s">
        <v>228</v>
      </c>
      <c r="C498" s="242" t="s">
        <v>1074</v>
      </c>
      <c r="D498" s="242" t="s">
        <v>953</v>
      </c>
      <c r="E498" s="242" t="s">
        <v>1315</v>
      </c>
      <c r="F498" s="243">
        <v>415000</v>
      </c>
      <c r="G498" s="123" t="str">
        <f t="shared" si="16"/>
        <v>0703053004Э000600</v>
      </c>
      <c r="J498" s="431" t="str">
        <f t="shared" si="15"/>
        <v>0703053004Э000600</v>
      </c>
    </row>
    <row r="499" spans="1:10">
      <c r="A499" s="241" t="s">
        <v>1190</v>
      </c>
      <c r="B499" s="242" t="s">
        <v>228</v>
      </c>
      <c r="C499" s="242" t="s">
        <v>1074</v>
      </c>
      <c r="D499" s="242" t="s">
        <v>953</v>
      </c>
      <c r="E499" s="242" t="s">
        <v>1191</v>
      </c>
      <c r="F499" s="243">
        <v>415000</v>
      </c>
      <c r="G499" s="123" t="str">
        <f t="shared" si="16"/>
        <v>0703053004Э000610</v>
      </c>
      <c r="J499" s="431" t="str">
        <f t="shared" si="15"/>
        <v>0703053004Э000610</v>
      </c>
    </row>
    <row r="500" spans="1:10" ht="51">
      <c r="A500" s="241" t="s">
        <v>344</v>
      </c>
      <c r="B500" s="242" t="s">
        <v>228</v>
      </c>
      <c r="C500" s="242" t="s">
        <v>1074</v>
      </c>
      <c r="D500" s="242" t="s">
        <v>953</v>
      </c>
      <c r="E500" s="242" t="s">
        <v>345</v>
      </c>
      <c r="F500" s="243">
        <v>415000</v>
      </c>
      <c r="G500" s="123" t="str">
        <f t="shared" si="16"/>
        <v>0703053004Э000611</v>
      </c>
      <c r="J500" s="431" t="str">
        <f t="shared" si="15"/>
        <v>0703053004Э000611</v>
      </c>
    </row>
    <row r="501" spans="1:10">
      <c r="A501" s="241" t="s">
        <v>1071</v>
      </c>
      <c r="B501" s="242" t="s">
        <v>228</v>
      </c>
      <c r="C501" s="242" t="s">
        <v>362</v>
      </c>
      <c r="D501" s="242" t="s">
        <v>1166</v>
      </c>
      <c r="E501" s="242" t="s">
        <v>1166</v>
      </c>
      <c r="F501" s="243">
        <v>13633308</v>
      </c>
      <c r="G501" s="123" t="str">
        <f t="shared" si="16"/>
        <v>0707</v>
      </c>
      <c r="J501" s="431" t="str">
        <f t="shared" si="15"/>
        <v>0707</v>
      </c>
    </row>
    <row r="502" spans="1:10">
      <c r="A502" s="241" t="s">
        <v>463</v>
      </c>
      <c r="B502" s="242" t="s">
        <v>228</v>
      </c>
      <c r="C502" s="242" t="s">
        <v>362</v>
      </c>
      <c r="D502" s="242" t="s">
        <v>981</v>
      </c>
      <c r="E502" s="242" t="s">
        <v>1166</v>
      </c>
      <c r="F502" s="243">
        <v>13633308</v>
      </c>
      <c r="G502" s="123" t="str">
        <f t="shared" si="16"/>
        <v>07070600000000</v>
      </c>
      <c r="J502" s="431" t="str">
        <f t="shared" si="15"/>
        <v>07070600000000</v>
      </c>
    </row>
    <row r="503" spans="1:10" ht="25.5">
      <c r="A503" s="241" t="s">
        <v>464</v>
      </c>
      <c r="B503" s="242" t="s">
        <v>228</v>
      </c>
      <c r="C503" s="242" t="s">
        <v>362</v>
      </c>
      <c r="D503" s="242" t="s">
        <v>982</v>
      </c>
      <c r="E503" s="242" t="s">
        <v>1166</v>
      </c>
      <c r="F503" s="243">
        <v>1537360</v>
      </c>
      <c r="G503" s="123" t="str">
        <f t="shared" si="16"/>
        <v>07070610000000</v>
      </c>
      <c r="J503" s="431" t="str">
        <f t="shared" si="15"/>
        <v>07070610000000</v>
      </c>
    </row>
    <row r="504" spans="1:10" ht="63.75">
      <c r="A504" s="241" t="s">
        <v>1860</v>
      </c>
      <c r="B504" s="242" t="s">
        <v>228</v>
      </c>
      <c r="C504" s="242" t="s">
        <v>362</v>
      </c>
      <c r="D504" s="242" t="s">
        <v>1861</v>
      </c>
      <c r="E504" s="242" t="s">
        <v>1166</v>
      </c>
      <c r="F504" s="243">
        <v>511750</v>
      </c>
      <c r="G504" s="123" t="str">
        <f t="shared" si="16"/>
        <v>07070610080010</v>
      </c>
      <c r="J504" s="431" t="str">
        <f t="shared" si="15"/>
        <v>07070610080010</v>
      </c>
    </row>
    <row r="505" spans="1:10" ht="25.5">
      <c r="A505" s="241" t="s">
        <v>1314</v>
      </c>
      <c r="B505" s="242" t="s">
        <v>228</v>
      </c>
      <c r="C505" s="242" t="s">
        <v>362</v>
      </c>
      <c r="D505" s="242" t="s">
        <v>1861</v>
      </c>
      <c r="E505" s="242" t="s">
        <v>1315</v>
      </c>
      <c r="F505" s="243">
        <v>511750</v>
      </c>
      <c r="G505" s="123" t="str">
        <f t="shared" si="16"/>
        <v>07070610080010600</v>
      </c>
      <c r="J505" s="431" t="str">
        <f t="shared" si="15"/>
        <v>07070610080010600</v>
      </c>
    </row>
    <row r="506" spans="1:10">
      <c r="A506" s="241" t="s">
        <v>1190</v>
      </c>
      <c r="B506" s="242" t="s">
        <v>228</v>
      </c>
      <c r="C506" s="242" t="s">
        <v>362</v>
      </c>
      <c r="D506" s="242" t="s">
        <v>1861</v>
      </c>
      <c r="E506" s="242" t="s">
        <v>1191</v>
      </c>
      <c r="F506" s="243">
        <v>511750</v>
      </c>
      <c r="G506" s="123" t="str">
        <f t="shared" si="16"/>
        <v>07070610080010610</v>
      </c>
      <c r="J506" s="431" t="str">
        <f t="shared" si="15"/>
        <v>07070610080010610</v>
      </c>
    </row>
    <row r="507" spans="1:10" ht="51">
      <c r="A507" s="241" t="s">
        <v>344</v>
      </c>
      <c r="B507" s="242" t="s">
        <v>228</v>
      </c>
      <c r="C507" s="242" t="s">
        <v>362</v>
      </c>
      <c r="D507" s="242" t="s">
        <v>1861</v>
      </c>
      <c r="E507" s="242" t="s">
        <v>345</v>
      </c>
      <c r="F507" s="243">
        <v>511750</v>
      </c>
      <c r="G507" s="123" t="str">
        <f t="shared" si="16"/>
        <v>07070610080010611</v>
      </c>
      <c r="J507" s="431" t="str">
        <f t="shared" si="15"/>
        <v>07070610080010611</v>
      </c>
    </row>
    <row r="508" spans="1:10" ht="51">
      <c r="A508" s="241" t="s">
        <v>1483</v>
      </c>
      <c r="B508" s="242" t="s">
        <v>228</v>
      </c>
      <c r="C508" s="242" t="s">
        <v>362</v>
      </c>
      <c r="D508" s="242" t="s">
        <v>679</v>
      </c>
      <c r="E508" s="242" t="s">
        <v>1166</v>
      </c>
      <c r="F508" s="243">
        <v>1025610</v>
      </c>
      <c r="G508" s="123" t="str">
        <f t="shared" si="16"/>
        <v>070706100S4560</v>
      </c>
      <c r="J508" s="431" t="str">
        <f t="shared" si="15"/>
        <v>070706100S4560</v>
      </c>
    </row>
    <row r="509" spans="1:10" ht="25.5">
      <c r="A509" s="241" t="s">
        <v>1314</v>
      </c>
      <c r="B509" s="242" t="s">
        <v>228</v>
      </c>
      <c r="C509" s="242" t="s">
        <v>362</v>
      </c>
      <c r="D509" s="242" t="s">
        <v>679</v>
      </c>
      <c r="E509" s="242" t="s">
        <v>1315</v>
      </c>
      <c r="F509" s="243">
        <v>1025610</v>
      </c>
      <c r="G509" s="123" t="str">
        <f t="shared" si="16"/>
        <v>070706100S4560600</v>
      </c>
      <c r="J509" s="431" t="str">
        <f t="shared" si="15"/>
        <v>070706100S4560600</v>
      </c>
    </row>
    <row r="510" spans="1:10">
      <c r="A510" s="241" t="s">
        <v>1190</v>
      </c>
      <c r="B510" s="242" t="s">
        <v>228</v>
      </c>
      <c r="C510" s="242" t="s">
        <v>362</v>
      </c>
      <c r="D510" s="242" t="s">
        <v>679</v>
      </c>
      <c r="E510" s="242" t="s">
        <v>1191</v>
      </c>
      <c r="F510" s="243">
        <v>1025610</v>
      </c>
      <c r="G510" s="123" t="str">
        <f t="shared" si="16"/>
        <v>070706100S4560610</v>
      </c>
      <c r="J510" s="431" t="str">
        <f t="shared" si="15"/>
        <v>070706100S4560610</v>
      </c>
    </row>
    <row r="511" spans="1:10" ht="51">
      <c r="A511" s="241" t="s">
        <v>344</v>
      </c>
      <c r="B511" s="242" t="s">
        <v>228</v>
      </c>
      <c r="C511" s="242" t="s">
        <v>362</v>
      </c>
      <c r="D511" s="242" t="s">
        <v>679</v>
      </c>
      <c r="E511" s="242" t="s">
        <v>345</v>
      </c>
      <c r="F511" s="243">
        <v>1025610</v>
      </c>
      <c r="G511" s="123" t="str">
        <f t="shared" si="16"/>
        <v>070706100S4560611</v>
      </c>
      <c r="J511" s="431" t="str">
        <f t="shared" si="15"/>
        <v>070706100S4560611</v>
      </c>
    </row>
    <row r="512" spans="1:10" ht="25.5">
      <c r="A512" s="241" t="s">
        <v>466</v>
      </c>
      <c r="B512" s="242" t="s">
        <v>228</v>
      </c>
      <c r="C512" s="242" t="s">
        <v>362</v>
      </c>
      <c r="D512" s="242" t="s">
        <v>1862</v>
      </c>
      <c r="E512" s="242" t="s">
        <v>1166</v>
      </c>
      <c r="F512" s="243">
        <v>270000</v>
      </c>
      <c r="G512" s="123" t="str">
        <f t="shared" si="16"/>
        <v>07070620000000</v>
      </c>
      <c r="J512" s="431" t="str">
        <f t="shared" si="15"/>
        <v>07070620000000</v>
      </c>
    </row>
    <row r="513" spans="1:10" ht="38.25">
      <c r="A513" s="241" t="s">
        <v>366</v>
      </c>
      <c r="B513" s="242" t="s">
        <v>228</v>
      </c>
      <c r="C513" s="242" t="s">
        <v>362</v>
      </c>
      <c r="D513" s="242" t="s">
        <v>680</v>
      </c>
      <c r="E513" s="242" t="s">
        <v>1166</v>
      </c>
      <c r="F513" s="243">
        <v>150000</v>
      </c>
      <c r="G513" s="123" t="str">
        <f t="shared" si="16"/>
        <v>07070620080000</v>
      </c>
      <c r="J513" s="431" t="str">
        <f t="shared" si="15"/>
        <v>07070620080000</v>
      </c>
    </row>
    <row r="514" spans="1:10" ht="25.5">
      <c r="A514" s="241" t="s">
        <v>1314</v>
      </c>
      <c r="B514" s="242" t="s">
        <v>228</v>
      </c>
      <c r="C514" s="242" t="s">
        <v>362</v>
      </c>
      <c r="D514" s="242" t="s">
        <v>680</v>
      </c>
      <c r="E514" s="242" t="s">
        <v>1315</v>
      </c>
      <c r="F514" s="243">
        <v>150000</v>
      </c>
      <c r="G514" s="123" t="str">
        <f t="shared" si="16"/>
        <v>07070620080000600</v>
      </c>
      <c r="J514" s="431" t="str">
        <f t="shared" si="15"/>
        <v>07070620080000600</v>
      </c>
    </row>
    <row r="515" spans="1:10">
      <c r="A515" s="241" t="s">
        <v>1190</v>
      </c>
      <c r="B515" s="242" t="s">
        <v>228</v>
      </c>
      <c r="C515" s="242" t="s">
        <v>362</v>
      </c>
      <c r="D515" s="242" t="s">
        <v>680</v>
      </c>
      <c r="E515" s="242" t="s">
        <v>1191</v>
      </c>
      <c r="F515" s="243">
        <v>150000</v>
      </c>
      <c r="G515" s="123" t="str">
        <f t="shared" si="16"/>
        <v>07070620080000610</v>
      </c>
      <c r="J515" s="431" t="str">
        <f t="shared" si="15"/>
        <v>07070620080000610</v>
      </c>
    </row>
    <row r="516" spans="1:10" ht="51">
      <c r="A516" s="241" t="s">
        <v>344</v>
      </c>
      <c r="B516" s="242" t="s">
        <v>228</v>
      </c>
      <c r="C516" s="242" t="s">
        <v>362</v>
      </c>
      <c r="D516" s="242" t="s">
        <v>680</v>
      </c>
      <c r="E516" s="242" t="s">
        <v>345</v>
      </c>
      <c r="F516" s="243">
        <v>150000</v>
      </c>
      <c r="G516" s="123" t="str">
        <f t="shared" si="16"/>
        <v>07070620080000611</v>
      </c>
      <c r="J516" s="431" t="str">
        <f t="shared" si="15"/>
        <v>07070620080000611</v>
      </c>
    </row>
    <row r="517" spans="1:10" ht="76.5">
      <c r="A517" s="241" t="s">
        <v>1485</v>
      </c>
      <c r="B517" s="242" t="s">
        <v>228</v>
      </c>
      <c r="C517" s="242" t="s">
        <v>362</v>
      </c>
      <c r="D517" s="242" t="s">
        <v>1475</v>
      </c>
      <c r="E517" s="242" t="s">
        <v>1166</v>
      </c>
      <c r="F517" s="243">
        <v>20000</v>
      </c>
      <c r="G517" s="123" t="str">
        <f t="shared" si="16"/>
        <v>070706200S4540</v>
      </c>
      <c r="J517" s="431" t="str">
        <f t="shared" si="15"/>
        <v>070706200S4540</v>
      </c>
    </row>
    <row r="518" spans="1:10" ht="25.5">
      <c r="A518" s="241" t="s">
        <v>1314</v>
      </c>
      <c r="B518" s="242" t="s">
        <v>228</v>
      </c>
      <c r="C518" s="242" t="s">
        <v>362</v>
      </c>
      <c r="D518" s="242" t="s">
        <v>1475</v>
      </c>
      <c r="E518" s="242" t="s">
        <v>1315</v>
      </c>
      <c r="F518" s="243">
        <v>20000</v>
      </c>
      <c r="G518" s="123" t="str">
        <f t="shared" si="16"/>
        <v>070706200S4540600</v>
      </c>
      <c r="J518" s="431" t="str">
        <f t="shared" si="15"/>
        <v>070706200S4540600</v>
      </c>
    </row>
    <row r="519" spans="1:10">
      <c r="A519" s="241" t="s">
        <v>1190</v>
      </c>
      <c r="B519" s="242" t="s">
        <v>228</v>
      </c>
      <c r="C519" s="242" t="s">
        <v>362</v>
      </c>
      <c r="D519" s="242" t="s">
        <v>1475</v>
      </c>
      <c r="E519" s="242" t="s">
        <v>1191</v>
      </c>
      <c r="F519" s="243">
        <v>20000</v>
      </c>
      <c r="G519" s="123" t="str">
        <f t="shared" si="16"/>
        <v>070706200S4540610</v>
      </c>
      <c r="J519" s="431" t="str">
        <f t="shared" si="15"/>
        <v>070706200S4540610</v>
      </c>
    </row>
    <row r="520" spans="1:10" ht="51">
      <c r="A520" s="241" t="s">
        <v>344</v>
      </c>
      <c r="B520" s="242" t="s">
        <v>228</v>
      </c>
      <c r="C520" s="242" t="s">
        <v>362</v>
      </c>
      <c r="D520" s="242" t="s">
        <v>1475</v>
      </c>
      <c r="E520" s="242" t="s">
        <v>345</v>
      </c>
      <c r="F520" s="243">
        <v>20000</v>
      </c>
      <c r="G520" s="123" t="str">
        <f t="shared" si="16"/>
        <v>070706200S4540611</v>
      </c>
      <c r="J520" s="431" t="str">
        <f t="shared" si="15"/>
        <v>070706200S4540611</v>
      </c>
    </row>
    <row r="521" spans="1:10" ht="51">
      <c r="A521" s="241" t="s">
        <v>1944</v>
      </c>
      <c r="B521" s="242" t="s">
        <v>228</v>
      </c>
      <c r="C521" s="242" t="s">
        <v>362</v>
      </c>
      <c r="D521" s="242" t="s">
        <v>1945</v>
      </c>
      <c r="E521" s="242" t="s">
        <v>1166</v>
      </c>
      <c r="F521" s="243">
        <v>100000</v>
      </c>
      <c r="G521" s="123" t="str">
        <f t="shared" si="16"/>
        <v>070706200S4560</v>
      </c>
      <c r="J521" s="431" t="str">
        <f t="shared" si="15"/>
        <v>070706200S4560</v>
      </c>
    </row>
    <row r="522" spans="1:10" ht="25.5">
      <c r="A522" s="241" t="s">
        <v>1314</v>
      </c>
      <c r="B522" s="242" t="s">
        <v>228</v>
      </c>
      <c r="C522" s="242" t="s">
        <v>362</v>
      </c>
      <c r="D522" s="242" t="s">
        <v>1945</v>
      </c>
      <c r="E522" s="242" t="s">
        <v>1315</v>
      </c>
      <c r="F522" s="243">
        <v>100000</v>
      </c>
      <c r="G522" s="123" t="str">
        <f t="shared" si="16"/>
        <v>070706200S4560600</v>
      </c>
      <c r="J522" s="431" t="str">
        <f t="shared" ref="J522:J585" si="17">CONCATENATE(C522,D522,E522)</f>
        <v>070706200S4560600</v>
      </c>
    </row>
    <row r="523" spans="1:10">
      <c r="A523" s="241" t="s">
        <v>1190</v>
      </c>
      <c r="B523" s="242" t="s">
        <v>228</v>
      </c>
      <c r="C523" s="242" t="s">
        <v>362</v>
      </c>
      <c r="D523" s="242" t="s">
        <v>1945</v>
      </c>
      <c r="E523" s="242" t="s">
        <v>1191</v>
      </c>
      <c r="F523" s="243">
        <v>100000</v>
      </c>
      <c r="G523" s="123" t="str">
        <f t="shared" si="16"/>
        <v>070706200S4560610</v>
      </c>
      <c r="J523" s="431" t="str">
        <f t="shared" si="17"/>
        <v>070706200S4560610</v>
      </c>
    </row>
    <row r="524" spans="1:10" ht="51">
      <c r="A524" s="241" t="s">
        <v>344</v>
      </c>
      <c r="B524" s="242" t="s">
        <v>228</v>
      </c>
      <c r="C524" s="242" t="s">
        <v>362</v>
      </c>
      <c r="D524" s="242" t="s">
        <v>1945</v>
      </c>
      <c r="E524" s="242" t="s">
        <v>345</v>
      </c>
      <c r="F524" s="243">
        <v>100000</v>
      </c>
      <c r="G524" s="123" t="str">
        <f t="shared" si="16"/>
        <v>070706200S4560611</v>
      </c>
      <c r="J524" s="431" t="str">
        <f t="shared" si="17"/>
        <v>070706200S4560611</v>
      </c>
    </row>
    <row r="525" spans="1:10" ht="25.5">
      <c r="A525" s="241" t="s">
        <v>444</v>
      </c>
      <c r="B525" s="242" t="s">
        <v>228</v>
      </c>
      <c r="C525" s="242" t="s">
        <v>362</v>
      </c>
      <c r="D525" s="242" t="s">
        <v>983</v>
      </c>
      <c r="E525" s="242" t="s">
        <v>1166</v>
      </c>
      <c r="F525" s="243">
        <v>11679358</v>
      </c>
      <c r="G525" s="123" t="str">
        <f t="shared" si="16"/>
        <v>07070640000000</v>
      </c>
      <c r="J525" s="431" t="str">
        <f t="shared" si="17"/>
        <v>07070640000000</v>
      </c>
    </row>
    <row r="526" spans="1:10" ht="89.25">
      <c r="A526" s="241" t="s">
        <v>368</v>
      </c>
      <c r="B526" s="242" t="s">
        <v>228</v>
      </c>
      <c r="C526" s="242" t="s">
        <v>362</v>
      </c>
      <c r="D526" s="242" t="s">
        <v>682</v>
      </c>
      <c r="E526" s="242" t="s">
        <v>1166</v>
      </c>
      <c r="F526" s="243">
        <v>8043358</v>
      </c>
      <c r="G526" s="123" t="str">
        <f t="shared" si="16"/>
        <v>07070640040000</v>
      </c>
      <c r="J526" s="431" t="str">
        <f t="shared" si="17"/>
        <v>07070640040000</v>
      </c>
    </row>
    <row r="527" spans="1:10" ht="25.5">
      <c r="A527" s="241" t="s">
        <v>1314</v>
      </c>
      <c r="B527" s="242" t="s">
        <v>228</v>
      </c>
      <c r="C527" s="242" t="s">
        <v>362</v>
      </c>
      <c r="D527" s="242" t="s">
        <v>682</v>
      </c>
      <c r="E527" s="242" t="s">
        <v>1315</v>
      </c>
      <c r="F527" s="243">
        <v>8043358</v>
      </c>
      <c r="G527" s="123" t="str">
        <f t="shared" si="16"/>
        <v>07070640040000600</v>
      </c>
      <c r="J527" s="431" t="str">
        <f t="shared" si="17"/>
        <v>07070640040000600</v>
      </c>
    </row>
    <row r="528" spans="1:10">
      <c r="A528" s="241" t="s">
        <v>1190</v>
      </c>
      <c r="B528" s="242" t="s">
        <v>228</v>
      </c>
      <c r="C528" s="242" t="s">
        <v>362</v>
      </c>
      <c r="D528" s="242" t="s">
        <v>682</v>
      </c>
      <c r="E528" s="242" t="s">
        <v>1191</v>
      </c>
      <c r="F528" s="243">
        <v>8043358</v>
      </c>
      <c r="G528" s="123" t="str">
        <f t="shared" si="16"/>
        <v>07070640040000610</v>
      </c>
      <c r="J528" s="431" t="str">
        <f t="shared" si="17"/>
        <v>07070640040000610</v>
      </c>
    </row>
    <row r="529" spans="1:10" ht="51">
      <c r="A529" s="241" t="s">
        <v>344</v>
      </c>
      <c r="B529" s="242" t="s">
        <v>228</v>
      </c>
      <c r="C529" s="242" t="s">
        <v>362</v>
      </c>
      <c r="D529" s="242" t="s">
        <v>682</v>
      </c>
      <c r="E529" s="242" t="s">
        <v>345</v>
      </c>
      <c r="F529" s="243">
        <v>8043358</v>
      </c>
      <c r="G529" s="123" t="str">
        <f t="shared" si="16"/>
        <v>07070640040000611</v>
      </c>
      <c r="J529" s="431" t="str">
        <f t="shared" si="17"/>
        <v>07070640040000611</v>
      </c>
    </row>
    <row r="530" spans="1:10" ht="114.75">
      <c r="A530" s="241" t="s">
        <v>369</v>
      </c>
      <c r="B530" s="242" t="s">
        <v>228</v>
      </c>
      <c r="C530" s="242" t="s">
        <v>362</v>
      </c>
      <c r="D530" s="242" t="s">
        <v>683</v>
      </c>
      <c r="E530" s="242" t="s">
        <v>1166</v>
      </c>
      <c r="F530" s="243">
        <v>1600000</v>
      </c>
      <c r="G530" s="123" t="str">
        <f t="shared" si="16"/>
        <v>07070640041000</v>
      </c>
      <c r="J530" s="431" t="str">
        <f t="shared" si="17"/>
        <v>07070640041000</v>
      </c>
    </row>
    <row r="531" spans="1:10" ht="25.5">
      <c r="A531" s="241" t="s">
        <v>1314</v>
      </c>
      <c r="B531" s="242" t="s">
        <v>228</v>
      </c>
      <c r="C531" s="242" t="s">
        <v>362</v>
      </c>
      <c r="D531" s="242" t="s">
        <v>683</v>
      </c>
      <c r="E531" s="242" t="s">
        <v>1315</v>
      </c>
      <c r="F531" s="243">
        <v>1600000</v>
      </c>
      <c r="G531" s="123" t="str">
        <f t="shared" si="16"/>
        <v>07070640041000600</v>
      </c>
      <c r="J531" s="431" t="str">
        <f t="shared" si="17"/>
        <v>07070640041000600</v>
      </c>
    </row>
    <row r="532" spans="1:10">
      <c r="A532" s="241" t="s">
        <v>1190</v>
      </c>
      <c r="B532" s="242" t="s">
        <v>228</v>
      </c>
      <c r="C532" s="242" t="s">
        <v>362</v>
      </c>
      <c r="D532" s="242" t="s">
        <v>683</v>
      </c>
      <c r="E532" s="242" t="s">
        <v>1191</v>
      </c>
      <c r="F532" s="243">
        <v>1600000</v>
      </c>
      <c r="G532" s="123" t="str">
        <f t="shared" si="16"/>
        <v>07070640041000610</v>
      </c>
      <c r="J532" s="431" t="str">
        <f t="shared" si="17"/>
        <v>07070640041000610</v>
      </c>
    </row>
    <row r="533" spans="1:10" ht="51">
      <c r="A533" s="241" t="s">
        <v>344</v>
      </c>
      <c r="B533" s="242" t="s">
        <v>228</v>
      </c>
      <c r="C533" s="242" t="s">
        <v>362</v>
      </c>
      <c r="D533" s="242" t="s">
        <v>683</v>
      </c>
      <c r="E533" s="242" t="s">
        <v>345</v>
      </c>
      <c r="F533" s="243">
        <v>1600000</v>
      </c>
      <c r="G533" s="123" t="str">
        <f t="shared" si="16"/>
        <v>07070640041000611</v>
      </c>
      <c r="J533" s="431" t="str">
        <f t="shared" si="17"/>
        <v>07070640041000611</v>
      </c>
    </row>
    <row r="534" spans="1:10" ht="89.25">
      <c r="A534" s="241" t="s">
        <v>904</v>
      </c>
      <c r="B534" s="242" t="s">
        <v>228</v>
      </c>
      <c r="C534" s="242" t="s">
        <v>362</v>
      </c>
      <c r="D534" s="242" t="s">
        <v>903</v>
      </c>
      <c r="E534" s="242" t="s">
        <v>1166</v>
      </c>
      <c r="F534" s="243">
        <v>30000</v>
      </c>
      <c r="G534" s="123" t="str">
        <f t="shared" si="16"/>
        <v>07070640047000</v>
      </c>
      <c r="J534" s="431" t="str">
        <f t="shared" si="17"/>
        <v>07070640047000</v>
      </c>
    </row>
    <row r="535" spans="1:10" ht="25.5">
      <c r="A535" s="241" t="s">
        <v>1314</v>
      </c>
      <c r="B535" s="242" t="s">
        <v>228</v>
      </c>
      <c r="C535" s="242" t="s">
        <v>362</v>
      </c>
      <c r="D535" s="242" t="s">
        <v>903</v>
      </c>
      <c r="E535" s="242" t="s">
        <v>1315</v>
      </c>
      <c r="F535" s="243">
        <v>30000</v>
      </c>
      <c r="G535" s="123" t="str">
        <f t="shared" si="16"/>
        <v>07070640047000600</v>
      </c>
      <c r="J535" s="431" t="str">
        <f t="shared" si="17"/>
        <v>07070640047000600</v>
      </c>
    </row>
    <row r="536" spans="1:10">
      <c r="A536" s="241" t="s">
        <v>1190</v>
      </c>
      <c r="B536" s="242" t="s">
        <v>228</v>
      </c>
      <c r="C536" s="242" t="s">
        <v>362</v>
      </c>
      <c r="D536" s="242" t="s">
        <v>903</v>
      </c>
      <c r="E536" s="242" t="s">
        <v>1191</v>
      </c>
      <c r="F536" s="243">
        <v>30000</v>
      </c>
      <c r="G536" s="123" t="str">
        <f t="shared" si="16"/>
        <v>07070640047000610</v>
      </c>
      <c r="J536" s="431" t="str">
        <f t="shared" si="17"/>
        <v>07070640047000610</v>
      </c>
    </row>
    <row r="537" spans="1:10">
      <c r="A537" s="241" t="s">
        <v>363</v>
      </c>
      <c r="B537" s="242" t="s">
        <v>228</v>
      </c>
      <c r="C537" s="242" t="s">
        <v>362</v>
      </c>
      <c r="D537" s="242" t="s">
        <v>903</v>
      </c>
      <c r="E537" s="242" t="s">
        <v>364</v>
      </c>
      <c r="F537" s="243">
        <v>30000</v>
      </c>
      <c r="G537" s="123" t="str">
        <f t="shared" si="16"/>
        <v>07070640047000612</v>
      </c>
      <c r="J537" s="431" t="str">
        <f t="shared" si="17"/>
        <v>07070640047000612</v>
      </c>
    </row>
    <row r="538" spans="1:10" ht="76.5">
      <c r="A538" s="241" t="s">
        <v>1207</v>
      </c>
      <c r="B538" s="242" t="s">
        <v>228</v>
      </c>
      <c r="C538" s="242" t="s">
        <v>362</v>
      </c>
      <c r="D538" s="242" t="s">
        <v>1208</v>
      </c>
      <c r="E538" s="242" t="s">
        <v>1166</v>
      </c>
      <c r="F538" s="243">
        <v>1180000</v>
      </c>
      <c r="G538" s="123" t="str">
        <f t="shared" si="16"/>
        <v>0707064004Г000</v>
      </c>
      <c r="J538" s="431" t="str">
        <f t="shared" si="17"/>
        <v>0707064004Г000</v>
      </c>
    </row>
    <row r="539" spans="1:10" ht="25.5">
      <c r="A539" s="241" t="s">
        <v>1314</v>
      </c>
      <c r="B539" s="242" t="s">
        <v>228</v>
      </c>
      <c r="C539" s="242" t="s">
        <v>362</v>
      </c>
      <c r="D539" s="242" t="s">
        <v>1208</v>
      </c>
      <c r="E539" s="242" t="s">
        <v>1315</v>
      </c>
      <c r="F539" s="243">
        <v>1180000</v>
      </c>
      <c r="G539" s="123" t="str">
        <f t="shared" si="16"/>
        <v>0707064004Г000600</v>
      </c>
      <c r="J539" s="431" t="str">
        <f t="shared" si="17"/>
        <v>0707064004Г000600</v>
      </c>
    </row>
    <row r="540" spans="1:10">
      <c r="A540" s="241" t="s">
        <v>1190</v>
      </c>
      <c r="B540" s="242" t="s">
        <v>228</v>
      </c>
      <c r="C540" s="242" t="s">
        <v>362</v>
      </c>
      <c r="D540" s="242" t="s">
        <v>1208</v>
      </c>
      <c r="E540" s="242" t="s">
        <v>1191</v>
      </c>
      <c r="F540" s="243">
        <v>1180000</v>
      </c>
      <c r="G540" s="123" t="str">
        <f t="shared" si="16"/>
        <v>0707064004Г000610</v>
      </c>
      <c r="J540" s="431" t="str">
        <f t="shared" si="17"/>
        <v>0707064004Г000610</v>
      </c>
    </row>
    <row r="541" spans="1:10" ht="51">
      <c r="A541" s="241" t="s">
        <v>344</v>
      </c>
      <c r="B541" s="242" t="s">
        <v>228</v>
      </c>
      <c r="C541" s="242" t="s">
        <v>362</v>
      </c>
      <c r="D541" s="242" t="s">
        <v>1208</v>
      </c>
      <c r="E541" s="242" t="s">
        <v>345</v>
      </c>
      <c r="F541" s="243">
        <v>1180000</v>
      </c>
      <c r="G541" s="123" t="str">
        <f t="shared" si="16"/>
        <v>0707064004Г000611</v>
      </c>
      <c r="J541" s="431" t="str">
        <f t="shared" si="17"/>
        <v>0707064004Г000611</v>
      </c>
    </row>
    <row r="542" spans="1:10" ht="76.5">
      <c r="A542" s="241" t="s">
        <v>1596</v>
      </c>
      <c r="B542" s="242" t="s">
        <v>228</v>
      </c>
      <c r="C542" s="242" t="s">
        <v>362</v>
      </c>
      <c r="D542" s="242" t="s">
        <v>1597</v>
      </c>
      <c r="E542" s="242" t="s">
        <v>1166</v>
      </c>
      <c r="F542" s="243">
        <v>70000</v>
      </c>
      <c r="G542" s="123" t="str">
        <f t="shared" si="16"/>
        <v>0707064004М000</v>
      </c>
      <c r="J542" s="431" t="str">
        <f t="shared" si="17"/>
        <v>0707064004М000</v>
      </c>
    </row>
    <row r="543" spans="1:10" ht="25.5">
      <c r="A543" s="241" t="s">
        <v>1314</v>
      </c>
      <c r="B543" s="242" t="s">
        <v>228</v>
      </c>
      <c r="C543" s="242" t="s">
        <v>362</v>
      </c>
      <c r="D543" s="242" t="s">
        <v>1597</v>
      </c>
      <c r="E543" s="242" t="s">
        <v>1315</v>
      </c>
      <c r="F543" s="243">
        <v>70000</v>
      </c>
      <c r="G543" s="123" t="str">
        <f t="shared" si="16"/>
        <v>0707064004М000600</v>
      </c>
      <c r="J543" s="431" t="str">
        <f t="shared" si="17"/>
        <v>0707064004М000600</v>
      </c>
    </row>
    <row r="544" spans="1:10">
      <c r="A544" s="241" t="s">
        <v>1190</v>
      </c>
      <c r="B544" s="242" t="s">
        <v>228</v>
      </c>
      <c r="C544" s="242" t="s">
        <v>362</v>
      </c>
      <c r="D544" s="242" t="s">
        <v>1597</v>
      </c>
      <c r="E544" s="242" t="s">
        <v>1191</v>
      </c>
      <c r="F544" s="243">
        <v>70000</v>
      </c>
      <c r="G544" s="123" t="str">
        <f t="shared" si="16"/>
        <v>0707064004М000610</v>
      </c>
      <c r="J544" s="431" t="str">
        <f t="shared" si="17"/>
        <v>0707064004М000610</v>
      </c>
    </row>
    <row r="545" spans="1:10" ht="51">
      <c r="A545" s="241" t="s">
        <v>344</v>
      </c>
      <c r="B545" s="242" t="s">
        <v>228</v>
      </c>
      <c r="C545" s="242" t="s">
        <v>362</v>
      </c>
      <c r="D545" s="242" t="s">
        <v>1597</v>
      </c>
      <c r="E545" s="242" t="s">
        <v>345</v>
      </c>
      <c r="F545" s="243">
        <v>70000</v>
      </c>
      <c r="G545" s="123" t="str">
        <f t="shared" si="16"/>
        <v>0707064004М000611</v>
      </c>
      <c r="J545" s="431" t="str">
        <f t="shared" si="17"/>
        <v>0707064004М000611</v>
      </c>
    </row>
    <row r="546" spans="1:10" ht="63.75">
      <c r="A546" s="241" t="s">
        <v>1209</v>
      </c>
      <c r="B546" s="242" t="s">
        <v>228</v>
      </c>
      <c r="C546" s="242" t="s">
        <v>362</v>
      </c>
      <c r="D546" s="242" t="s">
        <v>1210</v>
      </c>
      <c r="E546" s="242" t="s">
        <v>1166</v>
      </c>
      <c r="F546" s="243">
        <v>230000</v>
      </c>
      <c r="G546" s="123" t="str">
        <f t="shared" si="16"/>
        <v>0707064004Э000</v>
      </c>
      <c r="J546" s="431" t="str">
        <f t="shared" si="17"/>
        <v>0707064004Э000</v>
      </c>
    </row>
    <row r="547" spans="1:10" ht="25.5">
      <c r="A547" s="241" t="s">
        <v>1314</v>
      </c>
      <c r="B547" s="242" t="s">
        <v>228</v>
      </c>
      <c r="C547" s="242" t="s">
        <v>362</v>
      </c>
      <c r="D547" s="242" t="s">
        <v>1210</v>
      </c>
      <c r="E547" s="242" t="s">
        <v>1315</v>
      </c>
      <c r="F547" s="243">
        <v>230000</v>
      </c>
      <c r="G547" s="123" t="str">
        <f t="shared" si="16"/>
        <v>0707064004Э000600</v>
      </c>
      <c r="J547" s="431" t="str">
        <f t="shared" si="17"/>
        <v>0707064004Э000600</v>
      </c>
    </row>
    <row r="548" spans="1:10">
      <c r="A548" s="241" t="s">
        <v>1190</v>
      </c>
      <c r="B548" s="242" t="s">
        <v>228</v>
      </c>
      <c r="C548" s="242" t="s">
        <v>362</v>
      </c>
      <c r="D548" s="242" t="s">
        <v>1210</v>
      </c>
      <c r="E548" s="242" t="s">
        <v>1191</v>
      </c>
      <c r="F548" s="243">
        <v>230000</v>
      </c>
      <c r="G548" s="123" t="str">
        <f t="shared" si="16"/>
        <v>0707064004Э000610</v>
      </c>
      <c r="J548" s="431" t="str">
        <f t="shared" si="17"/>
        <v>0707064004Э000610</v>
      </c>
    </row>
    <row r="549" spans="1:10" ht="51">
      <c r="A549" s="241" t="s">
        <v>344</v>
      </c>
      <c r="B549" s="242" t="s">
        <v>228</v>
      </c>
      <c r="C549" s="242" t="s">
        <v>362</v>
      </c>
      <c r="D549" s="242" t="s">
        <v>1210</v>
      </c>
      <c r="E549" s="242" t="s">
        <v>345</v>
      </c>
      <c r="F549" s="243">
        <v>230000</v>
      </c>
      <c r="G549" s="123" t="str">
        <f t="shared" si="16"/>
        <v>0707064004Э000611</v>
      </c>
      <c r="J549" s="431" t="str">
        <f t="shared" si="17"/>
        <v>0707064004Э000611</v>
      </c>
    </row>
    <row r="550" spans="1:10" ht="63.75">
      <c r="A550" s="241" t="s">
        <v>367</v>
      </c>
      <c r="B550" s="242" t="s">
        <v>228</v>
      </c>
      <c r="C550" s="242" t="s">
        <v>362</v>
      </c>
      <c r="D550" s="242" t="s">
        <v>1333</v>
      </c>
      <c r="E550" s="242" t="s">
        <v>1166</v>
      </c>
      <c r="F550" s="243">
        <v>526000</v>
      </c>
      <c r="G550" s="123" t="str">
        <f t="shared" si="16"/>
        <v>070706400S4560</v>
      </c>
      <c r="J550" s="431" t="str">
        <f t="shared" si="17"/>
        <v>070706400S4560</v>
      </c>
    </row>
    <row r="551" spans="1:10" ht="25.5">
      <c r="A551" s="241" t="s">
        <v>1314</v>
      </c>
      <c r="B551" s="242" t="s">
        <v>228</v>
      </c>
      <c r="C551" s="242" t="s">
        <v>362</v>
      </c>
      <c r="D551" s="242" t="s">
        <v>1333</v>
      </c>
      <c r="E551" s="242" t="s">
        <v>1315</v>
      </c>
      <c r="F551" s="243">
        <v>526000</v>
      </c>
      <c r="G551" s="123" t="str">
        <f t="shared" si="16"/>
        <v>070706400S4560600</v>
      </c>
      <c r="J551" s="431" t="str">
        <f t="shared" si="17"/>
        <v>070706400S4560600</v>
      </c>
    </row>
    <row r="552" spans="1:10">
      <c r="A552" s="241" t="s">
        <v>1190</v>
      </c>
      <c r="B552" s="242" t="s">
        <v>228</v>
      </c>
      <c r="C552" s="242" t="s">
        <v>362</v>
      </c>
      <c r="D552" s="242" t="s">
        <v>1333</v>
      </c>
      <c r="E552" s="242" t="s">
        <v>1191</v>
      </c>
      <c r="F552" s="243">
        <v>526000</v>
      </c>
      <c r="G552" s="123" t="str">
        <f t="shared" si="16"/>
        <v>070706400S4560610</v>
      </c>
      <c r="J552" s="431" t="str">
        <f t="shared" si="17"/>
        <v>070706400S4560610</v>
      </c>
    </row>
    <row r="553" spans="1:10" ht="51">
      <c r="A553" s="241" t="s">
        <v>344</v>
      </c>
      <c r="B553" s="242" t="s">
        <v>228</v>
      </c>
      <c r="C553" s="242" t="s">
        <v>362</v>
      </c>
      <c r="D553" s="242" t="s">
        <v>1333</v>
      </c>
      <c r="E553" s="242" t="s">
        <v>345</v>
      </c>
      <c r="F553" s="243">
        <v>526000</v>
      </c>
      <c r="G553" s="123" t="str">
        <f t="shared" si="16"/>
        <v>070706400S4560611</v>
      </c>
      <c r="J553" s="431" t="str">
        <f t="shared" si="17"/>
        <v>070706400S4560611</v>
      </c>
    </row>
    <row r="554" spans="1:10" ht="25.5">
      <c r="A554" s="241" t="s">
        <v>1863</v>
      </c>
      <c r="B554" s="242" t="s">
        <v>228</v>
      </c>
      <c r="C554" s="242" t="s">
        <v>362</v>
      </c>
      <c r="D554" s="242" t="s">
        <v>1864</v>
      </c>
      <c r="E554" s="242" t="s">
        <v>1166</v>
      </c>
      <c r="F554" s="243">
        <v>146590</v>
      </c>
      <c r="G554" s="123" t="str">
        <f t="shared" si="16"/>
        <v>07070650000000</v>
      </c>
      <c r="J554" s="431" t="str">
        <f t="shared" si="17"/>
        <v>07070650000000</v>
      </c>
    </row>
    <row r="555" spans="1:10" ht="76.5">
      <c r="A555" s="241" t="s">
        <v>1865</v>
      </c>
      <c r="B555" s="242" t="s">
        <v>228</v>
      </c>
      <c r="C555" s="242" t="s">
        <v>362</v>
      </c>
      <c r="D555" s="242" t="s">
        <v>1866</v>
      </c>
      <c r="E555" s="242" t="s">
        <v>1166</v>
      </c>
      <c r="F555" s="243">
        <v>45500</v>
      </c>
      <c r="G555" s="123" t="str">
        <f t="shared" si="16"/>
        <v>07070650080010</v>
      </c>
      <c r="J555" s="431" t="str">
        <f t="shared" si="17"/>
        <v>07070650080010</v>
      </c>
    </row>
    <row r="556" spans="1:10" ht="25.5">
      <c r="A556" s="241" t="s">
        <v>1314</v>
      </c>
      <c r="B556" s="242" t="s">
        <v>228</v>
      </c>
      <c r="C556" s="242" t="s">
        <v>362</v>
      </c>
      <c r="D556" s="242" t="s">
        <v>1866</v>
      </c>
      <c r="E556" s="242" t="s">
        <v>1315</v>
      </c>
      <c r="F556" s="243">
        <v>45500</v>
      </c>
      <c r="G556" s="123" t="str">
        <f t="shared" si="16"/>
        <v>07070650080010600</v>
      </c>
      <c r="J556" s="431" t="str">
        <f t="shared" si="17"/>
        <v>07070650080010600</v>
      </c>
    </row>
    <row r="557" spans="1:10">
      <c r="A557" s="241" t="s">
        <v>1190</v>
      </c>
      <c r="B557" s="242" t="s">
        <v>228</v>
      </c>
      <c r="C557" s="242" t="s">
        <v>362</v>
      </c>
      <c r="D557" s="242" t="s">
        <v>1866</v>
      </c>
      <c r="E557" s="242" t="s">
        <v>1191</v>
      </c>
      <c r="F557" s="243">
        <v>45500</v>
      </c>
      <c r="G557" s="123" t="str">
        <f t="shared" si="16"/>
        <v>07070650080010610</v>
      </c>
      <c r="J557" s="431" t="str">
        <f t="shared" si="17"/>
        <v>07070650080010610</v>
      </c>
    </row>
    <row r="558" spans="1:10" ht="51">
      <c r="A558" s="241" t="s">
        <v>344</v>
      </c>
      <c r="B558" s="242" t="s">
        <v>228</v>
      </c>
      <c r="C558" s="242" t="s">
        <v>362</v>
      </c>
      <c r="D558" s="242" t="s">
        <v>1866</v>
      </c>
      <c r="E558" s="242" t="s">
        <v>345</v>
      </c>
      <c r="F558" s="243">
        <v>45500</v>
      </c>
      <c r="G558" s="123" t="str">
        <f t="shared" si="16"/>
        <v>07070650080010611</v>
      </c>
      <c r="J558" s="431" t="str">
        <f t="shared" si="17"/>
        <v>07070650080010611</v>
      </c>
    </row>
    <row r="559" spans="1:10" ht="63.75">
      <c r="A559" s="241" t="s">
        <v>1867</v>
      </c>
      <c r="B559" s="242" t="s">
        <v>228</v>
      </c>
      <c r="C559" s="242" t="s">
        <v>362</v>
      </c>
      <c r="D559" s="242" t="s">
        <v>1868</v>
      </c>
      <c r="E559" s="242" t="s">
        <v>1166</v>
      </c>
      <c r="F559" s="243">
        <v>30000</v>
      </c>
      <c r="G559" s="123" t="str">
        <f t="shared" si="16"/>
        <v>07070650080020</v>
      </c>
      <c r="J559" s="431" t="str">
        <f t="shared" si="17"/>
        <v>07070650080020</v>
      </c>
    </row>
    <row r="560" spans="1:10" ht="25.5">
      <c r="A560" s="241" t="s">
        <v>1314</v>
      </c>
      <c r="B560" s="242" t="s">
        <v>228</v>
      </c>
      <c r="C560" s="242" t="s">
        <v>362</v>
      </c>
      <c r="D560" s="242" t="s">
        <v>1868</v>
      </c>
      <c r="E560" s="242" t="s">
        <v>1315</v>
      </c>
      <c r="F560" s="243">
        <v>30000</v>
      </c>
      <c r="G560" s="123" t="str">
        <f t="shared" ref="G560:G575" si="18">CONCATENATE(C560,D560,E560)</f>
        <v>07070650080020600</v>
      </c>
      <c r="J560" s="431" t="str">
        <f t="shared" si="17"/>
        <v>07070650080020600</v>
      </c>
    </row>
    <row r="561" spans="1:10">
      <c r="A561" s="241" t="s">
        <v>1190</v>
      </c>
      <c r="B561" s="242" t="s">
        <v>228</v>
      </c>
      <c r="C561" s="242" t="s">
        <v>362</v>
      </c>
      <c r="D561" s="242" t="s">
        <v>1868</v>
      </c>
      <c r="E561" s="242" t="s">
        <v>1191</v>
      </c>
      <c r="F561" s="243">
        <v>30000</v>
      </c>
      <c r="G561" s="123" t="str">
        <f t="shared" si="18"/>
        <v>07070650080020610</v>
      </c>
      <c r="J561" s="431" t="str">
        <f t="shared" si="17"/>
        <v>07070650080020610</v>
      </c>
    </row>
    <row r="562" spans="1:10" ht="51">
      <c r="A562" s="241" t="s">
        <v>344</v>
      </c>
      <c r="B562" s="242" t="s">
        <v>228</v>
      </c>
      <c r="C562" s="242" t="s">
        <v>362</v>
      </c>
      <c r="D562" s="242" t="s">
        <v>1868</v>
      </c>
      <c r="E562" s="242" t="s">
        <v>345</v>
      </c>
      <c r="F562" s="243">
        <v>30000</v>
      </c>
      <c r="G562" s="123" t="str">
        <f t="shared" si="18"/>
        <v>07070650080020611</v>
      </c>
      <c r="J562" s="431" t="str">
        <f t="shared" si="17"/>
        <v>07070650080020611</v>
      </c>
    </row>
    <row r="563" spans="1:10" ht="63.75">
      <c r="A563" s="241" t="s">
        <v>1946</v>
      </c>
      <c r="B563" s="242" t="s">
        <v>228</v>
      </c>
      <c r="C563" s="242" t="s">
        <v>362</v>
      </c>
      <c r="D563" s="242" t="s">
        <v>1947</v>
      </c>
      <c r="E563" s="242" t="s">
        <v>1166</v>
      </c>
      <c r="F563" s="243">
        <v>71090</v>
      </c>
      <c r="G563" s="123" t="str">
        <f t="shared" si="18"/>
        <v>070706500S4560</v>
      </c>
      <c r="J563" s="431" t="str">
        <f t="shared" si="17"/>
        <v>070706500S4560</v>
      </c>
    </row>
    <row r="564" spans="1:10" ht="25.5">
      <c r="A564" s="241" t="s">
        <v>1314</v>
      </c>
      <c r="B564" s="242" t="s">
        <v>228</v>
      </c>
      <c r="C564" s="242" t="s">
        <v>362</v>
      </c>
      <c r="D564" s="242" t="s">
        <v>1947</v>
      </c>
      <c r="E564" s="242" t="s">
        <v>1315</v>
      </c>
      <c r="F564" s="243">
        <v>71090</v>
      </c>
      <c r="G564" s="123" t="str">
        <f t="shared" si="18"/>
        <v>070706500S4560600</v>
      </c>
      <c r="J564" s="431" t="str">
        <f t="shared" si="17"/>
        <v>070706500S4560600</v>
      </c>
    </row>
    <row r="565" spans="1:10">
      <c r="A565" s="241" t="s">
        <v>1190</v>
      </c>
      <c r="B565" s="242" t="s">
        <v>228</v>
      </c>
      <c r="C565" s="242" t="s">
        <v>362</v>
      </c>
      <c r="D565" s="242" t="s">
        <v>1947</v>
      </c>
      <c r="E565" s="242" t="s">
        <v>1191</v>
      </c>
      <c r="F565" s="243">
        <v>71090</v>
      </c>
      <c r="G565" s="123" t="str">
        <f t="shared" si="18"/>
        <v>070706500S4560610</v>
      </c>
      <c r="J565" s="431" t="str">
        <f t="shared" si="17"/>
        <v>070706500S4560610</v>
      </c>
    </row>
    <row r="566" spans="1:10" ht="51">
      <c r="A566" s="241" t="s">
        <v>344</v>
      </c>
      <c r="B566" s="242" t="s">
        <v>228</v>
      </c>
      <c r="C566" s="242" t="s">
        <v>362</v>
      </c>
      <c r="D566" s="242" t="s">
        <v>1947</v>
      </c>
      <c r="E566" s="242" t="s">
        <v>345</v>
      </c>
      <c r="F566" s="243">
        <v>71090</v>
      </c>
      <c r="G566" s="123" t="str">
        <f t="shared" si="18"/>
        <v>070706500S4560611</v>
      </c>
      <c r="J566" s="431" t="str">
        <f t="shared" si="17"/>
        <v>070706500S4560611</v>
      </c>
    </row>
    <row r="567" spans="1:10">
      <c r="A567" s="241" t="s">
        <v>247</v>
      </c>
      <c r="B567" s="242" t="s">
        <v>228</v>
      </c>
      <c r="C567" s="242" t="s">
        <v>1140</v>
      </c>
      <c r="D567" s="242" t="s">
        <v>1166</v>
      </c>
      <c r="E567" s="242" t="s">
        <v>1166</v>
      </c>
      <c r="F567" s="243">
        <v>282118037</v>
      </c>
      <c r="G567" s="123" t="str">
        <f t="shared" si="18"/>
        <v>0800</v>
      </c>
      <c r="J567" s="431" t="str">
        <f t="shared" si="17"/>
        <v>0800</v>
      </c>
    </row>
    <row r="568" spans="1:10">
      <c r="A568" s="241" t="s">
        <v>208</v>
      </c>
      <c r="B568" s="242" t="s">
        <v>228</v>
      </c>
      <c r="C568" s="242" t="s">
        <v>389</v>
      </c>
      <c r="D568" s="242" t="s">
        <v>1166</v>
      </c>
      <c r="E568" s="242" t="s">
        <v>1166</v>
      </c>
      <c r="F568" s="243">
        <v>172758416</v>
      </c>
      <c r="G568" s="123" t="str">
        <f t="shared" si="18"/>
        <v>0801</v>
      </c>
      <c r="J568" s="431" t="str">
        <f t="shared" si="17"/>
        <v>0801</v>
      </c>
    </row>
    <row r="569" spans="1:10" ht="25.5">
      <c r="A569" s="241" t="s">
        <v>458</v>
      </c>
      <c r="B569" s="242" t="s">
        <v>228</v>
      </c>
      <c r="C569" s="242" t="s">
        <v>389</v>
      </c>
      <c r="D569" s="242" t="s">
        <v>977</v>
      </c>
      <c r="E569" s="242" t="s">
        <v>1166</v>
      </c>
      <c r="F569" s="243">
        <v>172758416</v>
      </c>
      <c r="G569" s="123" t="str">
        <f t="shared" si="18"/>
        <v>08010500000000</v>
      </c>
      <c r="J569" s="431" t="str">
        <f t="shared" si="17"/>
        <v>08010500000000</v>
      </c>
    </row>
    <row r="570" spans="1:10">
      <c r="A570" s="241" t="s">
        <v>459</v>
      </c>
      <c r="B570" s="242" t="s">
        <v>228</v>
      </c>
      <c r="C570" s="242" t="s">
        <v>389</v>
      </c>
      <c r="D570" s="242" t="s">
        <v>978</v>
      </c>
      <c r="E570" s="242" t="s">
        <v>1166</v>
      </c>
      <c r="F570" s="243">
        <v>56114534</v>
      </c>
      <c r="G570" s="123" t="str">
        <f t="shared" si="18"/>
        <v>08010510000000</v>
      </c>
      <c r="J570" s="431" t="str">
        <f t="shared" si="17"/>
        <v>08010510000000</v>
      </c>
    </row>
    <row r="571" spans="1:10" ht="89.25">
      <c r="A571" s="241" t="s">
        <v>394</v>
      </c>
      <c r="B571" s="242" t="s">
        <v>228</v>
      </c>
      <c r="C571" s="242" t="s">
        <v>389</v>
      </c>
      <c r="D571" s="242" t="s">
        <v>705</v>
      </c>
      <c r="E571" s="242" t="s">
        <v>1166</v>
      </c>
      <c r="F571" s="243">
        <v>49639652</v>
      </c>
      <c r="G571" s="123" t="str">
        <f t="shared" si="18"/>
        <v>08010510040000</v>
      </c>
      <c r="J571" s="431" t="str">
        <f t="shared" si="17"/>
        <v>08010510040000</v>
      </c>
    </row>
    <row r="572" spans="1:10" ht="25.5">
      <c r="A572" s="241" t="s">
        <v>1314</v>
      </c>
      <c r="B572" s="242" t="s">
        <v>228</v>
      </c>
      <c r="C572" s="242" t="s">
        <v>389</v>
      </c>
      <c r="D572" s="242" t="s">
        <v>705</v>
      </c>
      <c r="E572" s="242" t="s">
        <v>1315</v>
      </c>
      <c r="F572" s="243">
        <v>49639652</v>
      </c>
      <c r="G572" s="123" t="str">
        <f t="shared" si="18"/>
        <v>08010510040000600</v>
      </c>
      <c r="J572" s="431" t="str">
        <f t="shared" si="17"/>
        <v>08010510040000600</v>
      </c>
    </row>
    <row r="573" spans="1:10">
      <c r="A573" s="241" t="s">
        <v>1190</v>
      </c>
      <c r="B573" s="242" t="s">
        <v>228</v>
      </c>
      <c r="C573" s="242" t="s">
        <v>389</v>
      </c>
      <c r="D573" s="242" t="s">
        <v>705</v>
      </c>
      <c r="E573" s="242" t="s">
        <v>1191</v>
      </c>
      <c r="F573" s="243">
        <v>49639652</v>
      </c>
      <c r="G573" s="123" t="str">
        <f t="shared" si="18"/>
        <v>08010510040000610</v>
      </c>
      <c r="J573" s="431" t="str">
        <f t="shared" si="17"/>
        <v>08010510040000610</v>
      </c>
    </row>
    <row r="574" spans="1:10" ht="51">
      <c r="A574" s="241" t="s">
        <v>344</v>
      </c>
      <c r="B574" s="242" t="s">
        <v>228</v>
      </c>
      <c r="C574" s="242" t="s">
        <v>389</v>
      </c>
      <c r="D574" s="242" t="s">
        <v>705</v>
      </c>
      <c r="E574" s="242" t="s">
        <v>345</v>
      </c>
      <c r="F574" s="243">
        <v>49639652</v>
      </c>
      <c r="G574" s="123" t="str">
        <f t="shared" si="18"/>
        <v>08010510040000611</v>
      </c>
      <c r="J574" s="431" t="str">
        <f t="shared" si="17"/>
        <v>08010510040000611</v>
      </c>
    </row>
    <row r="575" spans="1:10" ht="114.75">
      <c r="A575" s="241" t="s">
        <v>395</v>
      </c>
      <c r="B575" s="242" t="s">
        <v>228</v>
      </c>
      <c r="C575" s="242" t="s">
        <v>389</v>
      </c>
      <c r="D575" s="242" t="s">
        <v>706</v>
      </c>
      <c r="E575" s="242" t="s">
        <v>1166</v>
      </c>
      <c r="F575" s="243">
        <v>100000</v>
      </c>
      <c r="G575" s="123" t="str">
        <f t="shared" si="18"/>
        <v>08010510041000</v>
      </c>
      <c r="J575" s="431" t="str">
        <f t="shared" si="17"/>
        <v>08010510041000</v>
      </c>
    </row>
    <row r="576" spans="1:10" ht="25.5">
      <c r="A576" s="241" t="s">
        <v>1314</v>
      </c>
      <c r="B576" s="242" t="s">
        <v>228</v>
      </c>
      <c r="C576" s="242" t="s">
        <v>389</v>
      </c>
      <c r="D576" s="242" t="s">
        <v>706</v>
      </c>
      <c r="E576" s="242" t="s">
        <v>1315</v>
      </c>
      <c r="F576" s="243">
        <v>100000</v>
      </c>
      <c r="G576" s="123" t="str">
        <f t="shared" ref="G576:G616" si="19">CONCATENATE(C576,D576,E576)</f>
        <v>08010510041000600</v>
      </c>
      <c r="J576" s="431" t="str">
        <f t="shared" si="17"/>
        <v>08010510041000600</v>
      </c>
    </row>
    <row r="577" spans="1:10">
      <c r="A577" s="241" t="s">
        <v>1190</v>
      </c>
      <c r="B577" s="242" t="s">
        <v>228</v>
      </c>
      <c r="C577" s="242" t="s">
        <v>389</v>
      </c>
      <c r="D577" s="242" t="s">
        <v>706</v>
      </c>
      <c r="E577" s="242" t="s">
        <v>1191</v>
      </c>
      <c r="F577" s="243">
        <v>100000</v>
      </c>
      <c r="G577" s="123" t="str">
        <f t="shared" si="19"/>
        <v>08010510041000610</v>
      </c>
      <c r="J577" s="431" t="str">
        <f t="shared" si="17"/>
        <v>08010510041000610</v>
      </c>
    </row>
    <row r="578" spans="1:10" ht="51">
      <c r="A578" s="241" t="s">
        <v>344</v>
      </c>
      <c r="B578" s="242" t="s">
        <v>228</v>
      </c>
      <c r="C578" s="242" t="s">
        <v>389</v>
      </c>
      <c r="D578" s="242" t="s">
        <v>706</v>
      </c>
      <c r="E578" s="242" t="s">
        <v>345</v>
      </c>
      <c r="F578" s="243">
        <v>100000</v>
      </c>
      <c r="G578" s="123" t="str">
        <f t="shared" si="19"/>
        <v>08010510041000611</v>
      </c>
      <c r="J578" s="431" t="str">
        <f t="shared" si="17"/>
        <v>08010510041000611</v>
      </c>
    </row>
    <row r="579" spans="1:10" ht="76.5">
      <c r="A579" s="241" t="s">
        <v>510</v>
      </c>
      <c r="B579" s="242" t="s">
        <v>228</v>
      </c>
      <c r="C579" s="242" t="s">
        <v>389</v>
      </c>
      <c r="D579" s="242" t="s">
        <v>707</v>
      </c>
      <c r="E579" s="242" t="s">
        <v>1166</v>
      </c>
      <c r="F579" s="243">
        <v>300000</v>
      </c>
      <c r="G579" s="123" t="str">
        <f t="shared" si="19"/>
        <v>08010510047000</v>
      </c>
      <c r="J579" s="431" t="str">
        <f t="shared" si="17"/>
        <v>08010510047000</v>
      </c>
    </row>
    <row r="580" spans="1:10" ht="25.5">
      <c r="A580" s="241" t="s">
        <v>1314</v>
      </c>
      <c r="B580" s="242" t="s">
        <v>228</v>
      </c>
      <c r="C580" s="242" t="s">
        <v>389</v>
      </c>
      <c r="D580" s="242" t="s">
        <v>707</v>
      </c>
      <c r="E580" s="242" t="s">
        <v>1315</v>
      </c>
      <c r="F580" s="243">
        <v>300000</v>
      </c>
      <c r="G580" s="123" t="str">
        <f t="shared" si="19"/>
        <v>08010510047000600</v>
      </c>
      <c r="J580" s="431" t="str">
        <f t="shared" si="17"/>
        <v>08010510047000600</v>
      </c>
    </row>
    <row r="581" spans="1:10">
      <c r="A581" s="241" t="s">
        <v>1190</v>
      </c>
      <c r="B581" s="242" t="s">
        <v>228</v>
      </c>
      <c r="C581" s="242" t="s">
        <v>389</v>
      </c>
      <c r="D581" s="242" t="s">
        <v>707</v>
      </c>
      <c r="E581" s="242" t="s">
        <v>1191</v>
      </c>
      <c r="F581" s="243">
        <v>300000</v>
      </c>
      <c r="G581" s="123" t="str">
        <f t="shared" si="19"/>
        <v>08010510047000610</v>
      </c>
      <c r="J581" s="431" t="str">
        <f t="shared" si="17"/>
        <v>08010510047000610</v>
      </c>
    </row>
    <row r="582" spans="1:10">
      <c r="A582" s="241" t="s">
        <v>363</v>
      </c>
      <c r="B582" s="242" t="s">
        <v>228</v>
      </c>
      <c r="C582" s="242" t="s">
        <v>389</v>
      </c>
      <c r="D582" s="242" t="s">
        <v>707</v>
      </c>
      <c r="E582" s="242" t="s">
        <v>364</v>
      </c>
      <c r="F582" s="243">
        <v>300000</v>
      </c>
      <c r="G582" s="123" t="str">
        <f t="shared" si="19"/>
        <v>08010510047000612</v>
      </c>
      <c r="J582" s="431" t="str">
        <f t="shared" si="17"/>
        <v>08010510047000612</v>
      </c>
    </row>
    <row r="583" spans="1:10" ht="76.5">
      <c r="A583" s="241" t="s">
        <v>565</v>
      </c>
      <c r="B583" s="242" t="s">
        <v>228</v>
      </c>
      <c r="C583" s="242" t="s">
        <v>389</v>
      </c>
      <c r="D583" s="242" t="s">
        <v>708</v>
      </c>
      <c r="E583" s="242" t="s">
        <v>1166</v>
      </c>
      <c r="F583" s="243">
        <v>3910000</v>
      </c>
      <c r="G583" s="123" t="str">
        <f t="shared" si="19"/>
        <v>0801051004Г000</v>
      </c>
      <c r="J583" s="431" t="str">
        <f t="shared" si="17"/>
        <v>0801051004Г000</v>
      </c>
    </row>
    <row r="584" spans="1:10" ht="25.5">
      <c r="A584" s="241" t="s">
        <v>1314</v>
      </c>
      <c r="B584" s="242" t="s">
        <v>228</v>
      </c>
      <c r="C584" s="242" t="s">
        <v>389</v>
      </c>
      <c r="D584" s="242" t="s">
        <v>708</v>
      </c>
      <c r="E584" s="242" t="s">
        <v>1315</v>
      </c>
      <c r="F584" s="243">
        <v>3910000</v>
      </c>
      <c r="G584" s="123" t="str">
        <f t="shared" si="19"/>
        <v>0801051004Г000600</v>
      </c>
      <c r="J584" s="431" t="str">
        <f t="shared" si="17"/>
        <v>0801051004Г000600</v>
      </c>
    </row>
    <row r="585" spans="1:10">
      <c r="A585" s="241" t="s">
        <v>1190</v>
      </c>
      <c r="B585" s="242" t="s">
        <v>228</v>
      </c>
      <c r="C585" s="242" t="s">
        <v>389</v>
      </c>
      <c r="D585" s="242" t="s">
        <v>708</v>
      </c>
      <c r="E585" s="242" t="s">
        <v>1191</v>
      </c>
      <c r="F585" s="243">
        <v>3910000</v>
      </c>
      <c r="G585" s="123" t="str">
        <f t="shared" si="19"/>
        <v>0801051004Г000610</v>
      </c>
      <c r="J585" s="431" t="str">
        <f t="shared" si="17"/>
        <v>0801051004Г000610</v>
      </c>
    </row>
    <row r="586" spans="1:10" ht="51">
      <c r="A586" s="241" t="s">
        <v>344</v>
      </c>
      <c r="B586" s="242" t="s">
        <v>228</v>
      </c>
      <c r="C586" s="242" t="s">
        <v>389</v>
      </c>
      <c r="D586" s="242" t="s">
        <v>708</v>
      </c>
      <c r="E586" s="242" t="s">
        <v>345</v>
      </c>
      <c r="F586" s="243">
        <v>3910000</v>
      </c>
      <c r="G586" s="123" t="str">
        <f t="shared" si="19"/>
        <v>0801051004Г000611</v>
      </c>
      <c r="J586" s="431" t="str">
        <f t="shared" ref="J586:J649" si="20">CONCATENATE(C586,D586,E586)</f>
        <v>0801051004Г000611</v>
      </c>
    </row>
    <row r="587" spans="1:10" ht="51">
      <c r="A587" s="241" t="s">
        <v>1598</v>
      </c>
      <c r="B587" s="242" t="s">
        <v>228</v>
      </c>
      <c r="C587" s="242" t="s">
        <v>389</v>
      </c>
      <c r="D587" s="242" t="s">
        <v>1599</v>
      </c>
      <c r="E587" s="242" t="s">
        <v>1166</v>
      </c>
      <c r="F587" s="243">
        <v>62407</v>
      </c>
      <c r="G587" s="123" t="str">
        <f t="shared" si="19"/>
        <v>0801051004М000</v>
      </c>
      <c r="J587" s="431" t="str">
        <f t="shared" si="20"/>
        <v>0801051004М000</v>
      </c>
    </row>
    <row r="588" spans="1:10" ht="25.5">
      <c r="A588" s="241" t="s">
        <v>1314</v>
      </c>
      <c r="B588" s="242" t="s">
        <v>228</v>
      </c>
      <c r="C588" s="242" t="s">
        <v>389</v>
      </c>
      <c r="D588" s="242" t="s">
        <v>1599</v>
      </c>
      <c r="E588" s="242" t="s">
        <v>1315</v>
      </c>
      <c r="F588" s="243">
        <v>62407</v>
      </c>
      <c r="G588" s="123" t="str">
        <f t="shared" si="19"/>
        <v>0801051004М000600</v>
      </c>
      <c r="J588" s="431" t="str">
        <f t="shared" si="20"/>
        <v>0801051004М000600</v>
      </c>
    </row>
    <row r="589" spans="1:10">
      <c r="A589" s="241" t="s">
        <v>1190</v>
      </c>
      <c r="B589" s="242" t="s">
        <v>228</v>
      </c>
      <c r="C589" s="242" t="s">
        <v>389</v>
      </c>
      <c r="D589" s="242" t="s">
        <v>1599</v>
      </c>
      <c r="E589" s="242" t="s">
        <v>1191</v>
      </c>
      <c r="F589" s="243">
        <v>62407</v>
      </c>
      <c r="G589" s="123" t="str">
        <f t="shared" si="19"/>
        <v>0801051004М000610</v>
      </c>
      <c r="J589" s="431" t="str">
        <f t="shared" si="20"/>
        <v>0801051004М000610</v>
      </c>
    </row>
    <row r="590" spans="1:10" ht="51">
      <c r="A590" s="241" t="s">
        <v>344</v>
      </c>
      <c r="B590" s="242" t="s">
        <v>228</v>
      </c>
      <c r="C590" s="242" t="s">
        <v>389</v>
      </c>
      <c r="D590" s="242" t="s">
        <v>1599</v>
      </c>
      <c r="E590" s="242" t="s">
        <v>345</v>
      </c>
      <c r="F590" s="243">
        <v>62407</v>
      </c>
      <c r="G590" s="123" t="str">
        <f t="shared" si="19"/>
        <v>0801051004М000611</v>
      </c>
      <c r="J590" s="431" t="str">
        <f t="shared" si="20"/>
        <v>0801051004М000611</v>
      </c>
    </row>
    <row r="591" spans="1:10" ht="76.5">
      <c r="A591" s="241" t="s">
        <v>954</v>
      </c>
      <c r="B591" s="242" t="s">
        <v>228</v>
      </c>
      <c r="C591" s="242" t="s">
        <v>389</v>
      </c>
      <c r="D591" s="242" t="s">
        <v>955</v>
      </c>
      <c r="E591" s="242" t="s">
        <v>1166</v>
      </c>
      <c r="F591" s="243">
        <v>1250000</v>
      </c>
      <c r="G591" s="123" t="str">
        <f t="shared" si="19"/>
        <v>0801051004Э000</v>
      </c>
      <c r="J591" s="431" t="str">
        <f t="shared" si="20"/>
        <v>0801051004Э000</v>
      </c>
    </row>
    <row r="592" spans="1:10" ht="25.5">
      <c r="A592" s="241" t="s">
        <v>1314</v>
      </c>
      <c r="B592" s="242" t="s">
        <v>228</v>
      </c>
      <c r="C592" s="242" t="s">
        <v>389</v>
      </c>
      <c r="D592" s="242" t="s">
        <v>955</v>
      </c>
      <c r="E592" s="242" t="s">
        <v>1315</v>
      </c>
      <c r="F592" s="243">
        <v>1250000</v>
      </c>
      <c r="G592" s="123" t="str">
        <f t="shared" si="19"/>
        <v>0801051004Э000600</v>
      </c>
      <c r="J592" s="431" t="str">
        <f t="shared" si="20"/>
        <v>0801051004Э000600</v>
      </c>
    </row>
    <row r="593" spans="1:10">
      <c r="A593" s="241" t="s">
        <v>1190</v>
      </c>
      <c r="B593" s="242" t="s">
        <v>228</v>
      </c>
      <c r="C593" s="242" t="s">
        <v>389</v>
      </c>
      <c r="D593" s="242" t="s">
        <v>955</v>
      </c>
      <c r="E593" s="242" t="s">
        <v>1191</v>
      </c>
      <c r="F593" s="243">
        <v>1250000</v>
      </c>
      <c r="G593" s="123" t="str">
        <f t="shared" si="19"/>
        <v>0801051004Э000610</v>
      </c>
      <c r="J593" s="431" t="str">
        <f t="shared" si="20"/>
        <v>0801051004Э000610</v>
      </c>
    </row>
    <row r="594" spans="1:10" ht="51">
      <c r="A594" s="241" t="s">
        <v>344</v>
      </c>
      <c r="B594" s="242" t="s">
        <v>228</v>
      </c>
      <c r="C594" s="242" t="s">
        <v>389</v>
      </c>
      <c r="D594" s="242" t="s">
        <v>955</v>
      </c>
      <c r="E594" s="242" t="s">
        <v>345</v>
      </c>
      <c r="F594" s="243">
        <v>1250000</v>
      </c>
      <c r="G594" s="123" t="str">
        <f t="shared" si="19"/>
        <v>0801051004Э000611</v>
      </c>
      <c r="J594" s="431" t="str">
        <f t="shared" si="20"/>
        <v>0801051004Э000611</v>
      </c>
    </row>
    <row r="595" spans="1:10" ht="38.25">
      <c r="A595" s="241" t="s">
        <v>398</v>
      </c>
      <c r="B595" s="242" t="s">
        <v>228</v>
      </c>
      <c r="C595" s="242" t="s">
        <v>389</v>
      </c>
      <c r="D595" s="242" t="s">
        <v>715</v>
      </c>
      <c r="E595" s="242" t="s">
        <v>1166</v>
      </c>
      <c r="F595" s="243">
        <v>100000</v>
      </c>
      <c r="G595" s="123" t="str">
        <f t="shared" si="19"/>
        <v>08010510080530</v>
      </c>
      <c r="J595" s="431" t="str">
        <f t="shared" si="20"/>
        <v>08010510080530</v>
      </c>
    </row>
    <row r="596" spans="1:10" ht="25.5">
      <c r="A596" s="241" t="s">
        <v>1314</v>
      </c>
      <c r="B596" s="242" t="s">
        <v>228</v>
      </c>
      <c r="C596" s="242" t="s">
        <v>389</v>
      </c>
      <c r="D596" s="242" t="s">
        <v>715</v>
      </c>
      <c r="E596" s="242" t="s">
        <v>1315</v>
      </c>
      <c r="F596" s="243">
        <v>100000</v>
      </c>
      <c r="G596" s="123" t="str">
        <f t="shared" si="19"/>
        <v>08010510080530600</v>
      </c>
      <c r="J596" s="431" t="str">
        <f t="shared" si="20"/>
        <v>08010510080530600</v>
      </c>
    </row>
    <row r="597" spans="1:10">
      <c r="A597" s="241" t="s">
        <v>1190</v>
      </c>
      <c r="B597" s="242" t="s">
        <v>228</v>
      </c>
      <c r="C597" s="242" t="s">
        <v>389</v>
      </c>
      <c r="D597" s="242" t="s">
        <v>715</v>
      </c>
      <c r="E597" s="242" t="s">
        <v>1191</v>
      </c>
      <c r="F597" s="243">
        <v>100000</v>
      </c>
      <c r="G597" s="123" t="str">
        <f t="shared" si="19"/>
        <v>08010510080530610</v>
      </c>
      <c r="J597" s="431" t="str">
        <f t="shared" si="20"/>
        <v>08010510080530610</v>
      </c>
    </row>
    <row r="598" spans="1:10">
      <c r="A598" s="241" t="s">
        <v>363</v>
      </c>
      <c r="B598" s="242" t="s">
        <v>228</v>
      </c>
      <c r="C598" s="242" t="s">
        <v>389</v>
      </c>
      <c r="D598" s="242" t="s">
        <v>715</v>
      </c>
      <c r="E598" s="242" t="s">
        <v>364</v>
      </c>
      <c r="F598" s="243">
        <v>100000</v>
      </c>
      <c r="G598" s="123" t="str">
        <f t="shared" si="19"/>
        <v>08010510080530612</v>
      </c>
      <c r="J598" s="431" t="str">
        <f t="shared" si="20"/>
        <v>08010510080530612</v>
      </c>
    </row>
    <row r="599" spans="1:10" ht="63.75">
      <c r="A599" s="241" t="s">
        <v>2056</v>
      </c>
      <c r="B599" s="242" t="s">
        <v>228</v>
      </c>
      <c r="C599" s="242" t="s">
        <v>389</v>
      </c>
      <c r="D599" s="242" t="s">
        <v>2057</v>
      </c>
      <c r="E599" s="242" t="s">
        <v>1166</v>
      </c>
      <c r="F599" s="243">
        <v>311030</v>
      </c>
      <c r="G599" s="123" t="str">
        <f t="shared" si="19"/>
        <v>080105100L5190</v>
      </c>
      <c r="J599" s="431" t="str">
        <f t="shared" si="20"/>
        <v>080105100L5190</v>
      </c>
    </row>
    <row r="600" spans="1:10" ht="25.5">
      <c r="A600" s="241" t="s">
        <v>1314</v>
      </c>
      <c r="B600" s="242" t="s">
        <v>228</v>
      </c>
      <c r="C600" s="242" t="s">
        <v>389</v>
      </c>
      <c r="D600" s="242" t="s">
        <v>2057</v>
      </c>
      <c r="E600" s="242" t="s">
        <v>1315</v>
      </c>
      <c r="F600" s="243">
        <v>311030</v>
      </c>
      <c r="G600" s="123" t="str">
        <f t="shared" si="19"/>
        <v>080105100L5190600</v>
      </c>
      <c r="J600" s="431" t="str">
        <f t="shared" si="20"/>
        <v>080105100L5190600</v>
      </c>
    </row>
    <row r="601" spans="1:10">
      <c r="A601" s="241" t="s">
        <v>1190</v>
      </c>
      <c r="B601" s="242" t="s">
        <v>228</v>
      </c>
      <c r="C601" s="242" t="s">
        <v>389</v>
      </c>
      <c r="D601" s="242" t="s">
        <v>2057</v>
      </c>
      <c r="E601" s="242" t="s">
        <v>1191</v>
      </c>
      <c r="F601" s="243">
        <v>311030</v>
      </c>
      <c r="G601" s="123" t="str">
        <f t="shared" si="19"/>
        <v>080105100L5190610</v>
      </c>
      <c r="J601" s="431" t="str">
        <f t="shared" si="20"/>
        <v>080105100L5190610</v>
      </c>
    </row>
    <row r="602" spans="1:10">
      <c r="A602" s="241" t="s">
        <v>363</v>
      </c>
      <c r="B602" s="242" t="s">
        <v>228</v>
      </c>
      <c r="C602" s="242" t="s">
        <v>389</v>
      </c>
      <c r="D602" s="242" t="s">
        <v>2057</v>
      </c>
      <c r="E602" s="242" t="s">
        <v>364</v>
      </c>
      <c r="F602" s="243">
        <v>311030</v>
      </c>
      <c r="G602" s="123" t="str">
        <f t="shared" si="19"/>
        <v>080105100L5190612</v>
      </c>
      <c r="J602" s="431" t="str">
        <f t="shared" si="20"/>
        <v>080105100L5190612</v>
      </c>
    </row>
    <row r="603" spans="1:10" ht="38.25">
      <c r="A603" s="241" t="s">
        <v>1474</v>
      </c>
      <c r="B603" s="242" t="s">
        <v>228</v>
      </c>
      <c r="C603" s="242" t="s">
        <v>389</v>
      </c>
      <c r="D603" s="242" t="s">
        <v>709</v>
      </c>
      <c r="E603" s="242" t="s">
        <v>1166</v>
      </c>
      <c r="F603" s="243">
        <v>441445</v>
      </c>
      <c r="G603" s="123" t="str">
        <f t="shared" si="19"/>
        <v>080105100S4880</v>
      </c>
      <c r="J603" s="431" t="str">
        <f t="shared" si="20"/>
        <v>080105100S4880</v>
      </c>
    </row>
    <row r="604" spans="1:10" ht="25.5">
      <c r="A604" s="241" t="s">
        <v>1314</v>
      </c>
      <c r="B604" s="242" t="s">
        <v>228</v>
      </c>
      <c r="C604" s="242" t="s">
        <v>389</v>
      </c>
      <c r="D604" s="242" t="s">
        <v>709</v>
      </c>
      <c r="E604" s="242" t="s">
        <v>1315</v>
      </c>
      <c r="F604" s="243">
        <v>441445</v>
      </c>
      <c r="G604" s="123" t="str">
        <f t="shared" si="19"/>
        <v>080105100S4880600</v>
      </c>
      <c r="J604" s="431" t="str">
        <f t="shared" si="20"/>
        <v>080105100S4880600</v>
      </c>
    </row>
    <row r="605" spans="1:10">
      <c r="A605" s="241" t="s">
        <v>1190</v>
      </c>
      <c r="B605" s="242" t="s">
        <v>228</v>
      </c>
      <c r="C605" s="242" t="s">
        <v>389</v>
      </c>
      <c r="D605" s="242" t="s">
        <v>709</v>
      </c>
      <c r="E605" s="242" t="s">
        <v>1191</v>
      </c>
      <c r="F605" s="243">
        <v>441445</v>
      </c>
      <c r="G605" s="123" t="str">
        <f t="shared" si="19"/>
        <v>080105100S4880610</v>
      </c>
      <c r="J605" s="431" t="str">
        <f t="shared" si="20"/>
        <v>080105100S4880610</v>
      </c>
    </row>
    <row r="606" spans="1:10">
      <c r="A606" s="241" t="s">
        <v>363</v>
      </c>
      <c r="B606" s="242" t="s">
        <v>228</v>
      </c>
      <c r="C606" s="242" t="s">
        <v>389</v>
      </c>
      <c r="D606" s="242" t="s">
        <v>709</v>
      </c>
      <c r="E606" s="242" t="s">
        <v>364</v>
      </c>
      <c r="F606" s="243">
        <v>441445</v>
      </c>
      <c r="G606" s="123" t="str">
        <f t="shared" si="19"/>
        <v>080105100S4880612</v>
      </c>
      <c r="J606" s="431" t="str">
        <f t="shared" si="20"/>
        <v>080105100S4880612</v>
      </c>
    </row>
    <row r="607" spans="1:10">
      <c r="A607" s="241" t="s">
        <v>591</v>
      </c>
      <c r="B607" s="242" t="s">
        <v>228</v>
      </c>
      <c r="C607" s="242" t="s">
        <v>389</v>
      </c>
      <c r="D607" s="242" t="s">
        <v>979</v>
      </c>
      <c r="E607" s="242" t="s">
        <v>1166</v>
      </c>
      <c r="F607" s="243">
        <v>116643882</v>
      </c>
      <c r="G607" s="123" t="str">
        <f t="shared" si="19"/>
        <v>08010520000000</v>
      </c>
      <c r="J607" s="431" t="str">
        <f t="shared" si="20"/>
        <v>08010520000000</v>
      </c>
    </row>
    <row r="608" spans="1:10" ht="89.25">
      <c r="A608" s="241" t="s">
        <v>513</v>
      </c>
      <c r="B608" s="242" t="s">
        <v>228</v>
      </c>
      <c r="C608" s="242" t="s">
        <v>389</v>
      </c>
      <c r="D608" s="242" t="s">
        <v>717</v>
      </c>
      <c r="E608" s="242" t="s">
        <v>1166</v>
      </c>
      <c r="F608" s="243">
        <v>89985379</v>
      </c>
      <c r="G608" s="123" t="str">
        <f t="shared" si="19"/>
        <v>08010520040000</v>
      </c>
      <c r="J608" s="431" t="str">
        <f t="shared" si="20"/>
        <v>08010520040000</v>
      </c>
    </row>
    <row r="609" spans="1:10" ht="25.5">
      <c r="A609" s="241" t="s">
        <v>1314</v>
      </c>
      <c r="B609" s="242" t="s">
        <v>228</v>
      </c>
      <c r="C609" s="242" t="s">
        <v>389</v>
      </c>
      <c r="D609" s="242" t="s">
        <v>717</v>
      </c>
      <c r="E609" s="242" t="s">
        <v>1315</v>
      </c>
      <c r="F609" s="243">
        <v>89985379</v>
      </c>
      <c r="G609" s="123" t="str">
        <f t="shared" si="19"/>
        <v>08010520040000600</v>
      </c>
      <c r="J609" s="431" t="str">
        <f t="shared" si="20"/>
        <v>08010520040000600</v>
      </c>
    </row>
    <row r="610" spans="1:10">
      <c r="A610" s="241" t="s">
        <v>1190</v>
      </c>
      <c r="B610" s="242" t="s">
        <v>228</v>
      </c>
      <c r="C610" s="242" t="s">
        <v>389</v>
      </c>
      <c r="D610" s="242" t="s">
        <v>717</v>
      </c>
      <c r="E610" s="242" t="s">
        <v>1191</v>
      </c>
      <c r="F610" s="243">
        <v>89985379</v>
      </c>
      <c r="G610" s="123" t="str">
        <f t="shared" si="19"/>
        <v>08010520040000610</v>
      </c>
      <c r="J610" s="431" t="str">
        <f t="shared" si="20"/>
        <v>08010520040000610</v>
      </c>
    </row>
    <row r="611" spans="1:10" ht="51">
      <c r="A611" s="241" t="s">
        <v>344</v>
      </c>
      <c r="B611" s="242" t="s">
        <v>228</v>
      </c>
      <c r="C611" s="242" t="s">
        <v>389</v>
      </c>
      <c r="D611" s="242" t="s">
        <v>717</v>
      </c>
      <c r="E611" s="242" t="s">
        <v>345</v>
      </c>
      <c r="F611" s="243">
        <v>89985379</v>
      </c>
      <c r="G611" s="123" t="str">
        <f t="shared" si="19"/>
        <v>08010520040000611</v>
      </c>
      <c r="J611" s="431" t="str">
        <f t="shared" si="20"/>
        <v>08010520040000611</v>
      </c>
    </row>
    <row r="612" spans="1:10" ht="114.75">
      <c r="A612" s="241" t="s">
        <v>514</v>
      </c>
      <c r="B612" s="242" t="s">
        <v>228</v>
      </c>
      <c r="C612" s="242" t="s">
        <v>389</v>
      </c>
      <c r="D612" s="242" t="s">
        <v>718</v>
      </c>
      <c r="E612" s="242" t="s">
        <v>1166</v>
      </c>
      <c r="F612" s="243">
        <v>400000</v>
      </c>
      <c r="G612" s="123" t="str">
        <f t="shared" si="19"/>
        <v>08010520041000</v>
      </c>
      <c r="J612" s="431" t="str">
        <f t="shared" si="20"/>
        <v>08010520041000</v>
      </c>
    </row>
    <row r="613" spans="1:10" ht="25.5">
      <c r="A613" s="241" t="s">
        <v>1314</v>
      </c>
      <c r="B613" s="242" t="s">
        <v>228</v>
      </c>
      <c r="C613" s="242" t="s">
        <v>389</v>
      </c>
      <c r="D613" s="242" t="s">
        <v>718</v>
      </c>
      <c r="E613" s="242" t="s">
        <v>1315</v>
      </c>
      <c r="F613" s="243">
        <v>400000</v>
      </c>
      <c r="G613" s="123" t="str">
        <f t="shared" si="19"/>
        <v>08010520041000600</v>
      </c>
      <c r="J613" s="431" t="str">
        <f t="shared" si="20"/>
        <v>08010520041000600</v>
      </c>
    </row>
    <row r="614" spans="1:10">
      <c r="A614" s="241" t="s">
        <v>1190</v>
      </c>
      <c r="B614" s="242" t="s">
        <v>228</v>
      </c>
      <c r="C614" s="242" t="s">
        <v>389</v>
      </c>
      <c r="D614" s="242" t="s">
        <v>718</v>
      </c>
      <c r="E614" s="242" t="s">
        <v>1191</v>
      </c>
      <c r="F614" s="243">
        <v>400000</v>
      </c>
      <c r="G614" s="123" t="str">
        <f t="shared" si="19"/>
        <v>08010520041000610</v>
      </c>
      <c r="J614" s="431" t="str">
        <f t="shared" si="20"/>
        <v>08010520041000610</v>
      </c>
    </row>
    <row r="615" spans="1:10" ht="51">
      <c r="A615" s="241" t="s">
        <v>344</v>
      </c>
      <c r="B615" s="242" t="s">
        <v>228</v>
      </c>
      <c r="C615" s="242" t="s">
        <v>389</v>
      </c>
      <c r="D615" s="242" t="s">
        <v>718</v>
      </c>
      <c r="E615" s="242" t="s">
        <v>345</v>
      </c>
      <c r="F615" s="243">
        <v>400000</v>
      </c>
      <c r="G615" s="123" t="str">
        <f t="shared" si="19"/>
        <v>08010520041000611</v>
      </c>
      <c r="J615" s="431" t="str">
        <f t="shared" si="20"/>
        <v>08010520041000611</v>
      </c>
    </row>
    <row r="616" spans="1:10" ht="89.25">
      <c r="A616" s="241" t="s">
        <v>515</v>
      </c>
      <c r="B616" s="242" t="s">
        <v>228</v>
      </c>
      <c r="C616" s="242" t="s">
        <v>389</v>
      </c>
      <c r="D616" s="242" t="s">
        <v>719</v>
      </c>
      <c r="E616" s="242" t="s">
        <v>1166</v>
      </c>
      <c r="F616" s="243">
        <v>1008503</v>
      </c>
      <c r="G616" s="123" t="str">
        <f t="shared" si="19"/>
        <v>08010520045000</v>
      </c>
      <c r="J616" s="431" t="str">
        <f t="shared" si="20"/>
        <v>08010520045000</v>
      </c>
    </row>
    <row r="617" spans="1:10" ht="25.5">
      <c r="A617" s="241" t="s">
        <v>1314</v>
      </c>
      <c r="B617" s="242" t="s">
        <v>228</v>
      </c>
      <c r="C617" s="242" t="s">
        <v>389</v>
      </c>
      <c r="D617" s="242" t="s">
        <v>719</v>
      </c>
      <c r="E617" s="242" t="s">
        <v>1315</v>
      </c>
      <c r="F617" s="243">
        <v>1008503</v>
      </c>
      <c r="G617" s="123" t="str">
        <f t="shared" ref="G617:G680" si="21">CONCATENATE(C617,D617,E617)</f>
        <v>08010520045000600</v>
      </c>
      <c r="J617" s="431" t="str">
        <f t="shared" si="20"/>
        <v>08010520045000600</v>
      </c>
    </row>
    <row r="618" spans="1:10">
      <c r="A618" s="241" t="s">
        <v>1190</v>
      </c>
      <c r="B618" s="242" t="s">
        <v>228</v>
      </c>
      <c r="C618" s="242" t="s">
        <v>389</v>
      </c>
      <c r="D618" s="242" t="s">
        <v>719</v>
      </c>
      <c r="E618" s="242" t="s">
        <v>1191</v>
      </c>
      <c r="F618" s="243">
        <v>1008503</v>
      </c>
      <c r="G618" s="123" t="str">
        <f t="shared" si="21"/>
        <v>08010520045000610</v>
      </c>
      <c r="J618" s="431" t="str">
        <f t="shared" si="20"/>
        <v>08010520045000610</v>
      </c>
    </row>
    <row r="619" spans="1:10" ht="51">
      <c r="A619" s="241" t="s">
        <v>344</v>
      </c>
      <c r="B619" s="242" t="s">
        <v>228</v>
      </c>
      <c r="C619" s="242" t="s">
        <v>389</v>
      </c>
      <c r="D619" s="242" t="s">
        <v>719</v>
      </c>
      <c r="E619" s="242" t="s">
        <v>345</v>
      </c>
      <c r="F619" s="243">
        <v>1008503</v>
      </c>
      <c r="G619" s="123" t="str">
        <f t="shared" si="21"/>
        <v>08010520045000611</v>
      </c>
      <c r="J619" s="431" t="str">
        <f t="shared" si="20"/>
        <v>08010520045000611</v>
      </c>
    </row>
    <row r="620" spans="1:10" ht="76.5">
      <c r="A620" s="241" t="s">
        <v>516</v>
      </c>
      <c r="B620" s="242" t="s">
        <v>228</v>
      </c>
      <c r="C620" s="242" t="s">
        <v>389</v>
      </c>
      <c r="D620" s="242" t="s">
        <v>720</v>
      </c>
      <c r="E620" s="242" t="s">
        <v>1166</v>
      </c>
      <c r="F620" s="243">
        <v>300000</v>
      </c>
      <c r="G620" s="123" t="str">
        <f t="shared" si="21"/>
        <v>08010520047000</v>
      </c>
      <c r="J620" s="431" t="str">
        <f t="shared" si="20"/>
        <v>08010520047000</v>
      </c>
    </row>
    <row r="621" spans="1:10" ht="25.5">
      <c r="A621" s="241" t="s">
        <v>1314</v>
      </c>
      <c r="B621" s="242" t="s">
        <v>228</v>
      </c>
      <c r="C621" s="242" t="s">
        <v>389</v>
      </c>
      <c r="D621" s="242" t="s">
        <v>720</v>
      </c>
      <c r="E621" s="242" t="s">
        <v>1315</v>
      </c>
      <c r="F621" s="243">
        <v>300000</v>
      </c>
      <c r="G621" s="123" t="str">
        <f t="shared" si="21"/>
        <v>08010520047000600</v>
      </c>
      <c r="J621" s="431" t="str">
        <f t="shared" si="20"/>
        <v>08010520047000600</v>
      </c>
    </row>
    <row r="622" spans="1:10">
      <c r="A622" s="241" t="s">
        <v>1190</v>
      </c>
      <c r="B622" s="242" t="s">
        <v>228</v>
      </c>
      <c r="C622" s="242" t="s">
        <v>389</v>
      </c>
      <c r="D622" s="242" t="s">
        <v>720</v>
      </c>
      <c r="E622" s="242" t="s">
        <v>1191</v>
      </c>
      <c r="F622" s="243">
        <v>300000</v>
      </c>
      <c r="G622" s="123" t="str">
        <f t="shared" si="21"/>
        <v>08010520047000610</v>
      </c>
      <c r="J622" s="431" t="str">
        <f t="shared" si="20"/>
        <v>08010520047000610</v>
      </c>
    </row>
    <row r="623" spans="1:10">
      <c r="A623" s="241" t="s">
        <v>363</v>
      </c>
      <c r="B623" s="242" t="s">
        <v>228</v>
      </c>
      <c r="C623" s="242" t="s">
        <v>389</v>
      </c>
      <c r="D623" s="242" t="s">
        <v>720</v>
      </c>
      <c r="E623" s="242" t="s">
        <v>364</v>
      </c>
      <c r="F623" s="243">
        <v>300000</v>
      </c>
      <c r="G623" s="123" t="str">
        <f t="shared" si="21"/>
        <v>08010520047000612</v>
      </c>
      <c r="J623" s="431" t="str">
        <f t="shared" si="20"/>
        <v>08010520047000612</v>
      </c>
    </row>
    <row r="624" spans="1:10" ht="89.25">
      <c r="A624" s="241" t="s">
        <v>567</v>
      </c>
      <c r="B624" s="242" t="s">
        <v>228</v>
      </c>
      <c r="C624" s="242" t="s">
        <v>389</v>
      </c>
      <c r="D624" s="242" t="s">
        <v>721</v>
      </c>
      <c r="E624" s="242" t="s">
        <v>1166</v>
      </c>
      <c r="F624" s="243">
        <v>21370000</v>
      </c>
      <c r="G624" s="123" t="str">
        <f t="shared" si="21"/>
        <v>0801052004Г000</v>
      </c>
      <c r="J624" s="431" t="str">
        <f t="shared" si="20"/>
        <v>0801052004Г000</v>
      </c>
    </row>
    <row r="625" spans="1:10" ht="25.5">
      <c r="A625" s="241" t="s">
        <v>1314</v>
      </c>
      <c r="B625" s="242" t="s">
        <v>228</v>
      </c>
      <c r="C625" s="242" t="s">
        <v>389</v>
      </c>
      <c r="D625" s="242" t="s">
        <v>721</v>
      </c>
      <c r="E625" s="242" t="s">
        <v>1315</v>
      </c>
      <c r="F625" s="243">
        <v>21370000</v>
      </c>
      <c r="G625" s="123" t="str">
        <f t="shared" si="21"/>
        <v>0801052004Г000600</v>
      </c>
      <c r="J625" s="431" t="str">
        <f t="shared" si="20"/>
        <v>0801052004Г000600</v>
      </c>
    </row>
    <row r="626" spans="1:10">
      <c r="A626" s="241" t="s">
        <v>1190</v>
      </c>
      <c r="B626" s="242" t="s">
        <v>228</v>
      </c>
      <c r="C626" s="242" t="s">
        <v>389</v>
      </c>
      <c r="D626" s="242" t="s">
        <v>721</v>
      </c>
      <c r="E626" s="242" t="s">
        <v>1191</v>
      </c>
      <c r="F626" s="243">
        <v>21370000</v>
      </c>
      <c r="G626" s="123" t="str">
        <f t="shared" si="21"/>
        <v>0801052004Г000610</v>
      </c>
      <c r="J626" s="431" t="str">
        <f t="shared" si="20"/>
        <v>0801052004Г000610</v>
      </c>
    </row>
    <row r="627" spans="1:10" ht="51">
      <c r="A627" s="241" t="s">
        <v>344</v>
      </c>
      <c r="B627" s="242" t="s">
        <v>228</v>
      </c>
      <c r="C627" s="242" t="s">
        <v>389</v>
      </c>
      <c r="D627" s="242" t="s">
        <v>721</v>
      </c>
      <c r="E627" s="242" t="s">
        <v>345</v>
      </c>
      <c r="F627" s="243">
        <v>21370000</v>
      </c>
      <c r="G627" s="123" t="str">
        <f t="shared" si="21"/>
        <v>0801052004Г000611</v>
      </c>
      <c r="J627" s="431" t="str">
        <f t="shared" si="20"/>
        <v>0801052004Г000611</v>
      </c>
    </row>
    <row r="628" spans="1:10" ht="63.75">
      <c r="A628" s="241" t="s">
        <v>1600</v>
      </c>
      <c r="B628" s="242" t="s">
        <v>228</v>
      </c>
      <c r="C628" s="242" t="s">
        <v>389</v>
      </c>
      <c r="D628" s="242" t="s">
        <v>1601</v>
      </c>
      <c r="E628" s="242" t="s">
        <v>1166</v>
      </c>
      <c r="F628" s="243">
        <v>530000</v>
      </c>
      <c r="G628" s="123" t="str">
        <f t="shared" si="21"/>
        <v>0801052004М000</v>
      </c>
      <c r="J628" s="431" t="str">
        <f t="shared" si="20"/>
        <v>0801052004М000</v>
      </c>
    </row>
    <row r="629" spans="1:10" ht="25.5">
      <c r="A629" s="241" t="s">
        <v>1314</v>
      </c>
      <c r="B629" s="242" t="s">
        <v>228</v>
      </c>
      <c r="C629" s="242" t="s">
        <v>389</v>
      </c>
      <c r="D629" s="242" t="s">
        <v>1601</v>
      </c>
      <c r="E629" s="242" t="s">
        <v>1315</v>
      </c>
      <c r="F629" s="243">
        <v>530000</v>
      </c>
      <c r="G629" s="123" t="str">
        <f t="shared" si="21"/>
        <v>0801052004М000600</v>
      </c>
      <c r="J629" s="431" t="str">
        <f t="shared" si="20"/>
        <v>0801052004М000600</v>
      </c>
    </row>
    <row r="630" spans="1:10">
      <c r="A630" s="241" t="s">
        <v>1190</v>
      </c>
      <c r="B630" s="242" t="s">
        <v>228</v>
      </c>
      <c r="C630" s="242" t="s">
        <v>389</v>
      </c>
      <c r="D630" s="242" t="s">
        <v>1601</v>
      </c>
      <c r="E630" s="242" t="s">
        <v>1191</v>
      </c>
      <c r="F630" s="243">
        <v>530000</v>
      </c>
      <c r="G630" s="123" t="str">
        <f t="shared" si="21"/>
        <v>0801052004М000610</v>
      </c>
      <c r="J630" s="431" t="str">
        <f t="shared" si="20"/>
        <v>0801052004М000610</v>
      </c>
    </row>
    <row r="631" spans="1:10" ht="51">
      <c r="A631" s="241" t="s">
        <v>344</v>
      </c>
      <c r="B631" s="242" t="s">
        <v>228</v>
      </c>
      <c r="C631" s="242" t="s">
        <v>389</v>
      </c>
      <c r="D631" s="242" t="s">
        <v>1601</v>
      </c>
      <c r="E631" s="242" t="s">
        <v>345</v>
      </c>
      <c r="F631" s="243">
        <v>530000</v>
      </c>
      <c r="G631" s="123" t="str">
        <f t="shared" si="21"/>
        <v>0801052004М000611</v>
      </c>
      <c r="J631" s="431" t="str">
        <f t="shared" si="20"/>
        <v>0801052004М000611</v>
      </c>
    </row>
    <row r="632" spans="1:10" ht="76.5">
      <c r="A632" s="241" t="s">
        <v>956</v>
      </c>
      <c r="B632" s="242" t="s">
        <v>228</v>
      </c>
      <c r="C632" s="242" t="s">
        <v>389</v>
      </c>
      <c r="D632" s="242" t="s">
        <v>957</v>
      </c>
      <c r="E632" s="242" t="s">
        <v>1166</v>
      </c>
      <c r="F632" s="243">
        <v>3050000</v>
      </c>
      <c r="G632" s="123" t="str">
        <f t="shared" si="21"/>
        <v>0801052004Э000</v>
      </c>
      <c r="J632" s="431" t="str">
        <f t="shared" si="20"/>
        <v>0801052004Э000</v>
      </c>
    </row>
    <row r="633" spans="1:10" ht="25.5">
      <c r="A633" s="241" t="s">
        <v>1314</v>
      </c>
      <c r="B633" s="242" t="s">
        <v>228</v>
      </c>
      <c r="C633" s="242" t="s">
        <v>389</v>
      </c>
      <c r="D633" s="242" t="s">
        <v>957</v>
      </c>
      <c r="E633" s="242" t="s">
        <v>1315</v>
      </c>
      <c r="F633" s="243">
        <v>3050000</v>
      </c>
      <c r="G633" s="123" t="str">
        <f t="shared" si="21"/>
        <v>0801052004Э000600</v>
      </c>
      <c r="J633" s="431" t="str">
        <f t="shared" si="20"/>
        <v>0801052004Э000600</v>
      </c>
    </row>
    <row r="634" spans="1:10">
      <c r="A634" s="241" t="s">
        <v>1190</v>
      </c>
      <c r="B634" s="242" t="s">
        <v>228</v>
      </c>
      <c r="C634" s="242" t="s">
        <v>389</v>
      </c>
      <c r="D634" s="242" t="s">
        <v>957</v>
      </c>
      <c r="E634" s="242" t="s">
        <v>1191</v>
      </c>
      <c r="F634" s="243">
        <v>3050000</v>
      </c>
      <c r="G634" s="123" t="str">
        <f t="shared" si="21"/>
        <v>0801052004Э000610</v>
      </c>
      <c r="J634" s="431" t="str">
        <f t="shared" si="20"/>
        <v>0801052004Э000610</v>
      </c>
    </row>
    <row r="635" spans="1:10" ht="51">
      <c r="A635" s="241" t="s">
        <v>344</v>
      </c>
      <c r="B635" s="242" t="s">
        <v>228</v>
      </c>
      <c r="C635" s="242" t="s">
        <v>389</v>
      </c>
      <c r="D635" s="242" t="s">
        <v>957</v>
      </c>
      <c r="E635" s="242" t="s">
        <v>345</v>
      </c>
      <c r="F635" s="243">
        <v>3050000</v>
      </c>
      <c r="G635" s="123" t="str">
        <f t="shared" si="21"/>
        <v>0801052004Э000611</v>
      </c>
      <c r="J635" s="431" t="str">
        <f t="shared" si="20"/>
        <v>0801052004Э000611</v>
      </c>
    </row>
    <row r="636" spans="1:10">
      <c r="A636" s="241" t="s">
        <v>0</v>
      </c>
      <c r="B636" s="242" t="s">
        <v>228</v>
      </c>
      <c r="C636" s="242" t="s">
        <v>399</v>
      </c>
      <c r="D636" s="242" t="s">
        <v>1166</v>
      </c>
      <c r="E636" s="242" t="s">
        <v>1166</v>
      </c>
      <c r="F636" s="243">
        <v>109359621</v>
      </c>
      <c r="G636" s="123" t="str">
        <f t="shared" si="21"/>
        <v>0804</v>
      </c>
      <c r="J636" s="431" t="str">
        <f t="shared" si="20"/>
        <v>0804</v>
      </c>
    </row>
    <row r="637" spans="1:10" ht="38.25">
      <c r="A637" s="241" t="s">
        <v>449</v>
      </c>
      <c r="B637" s="242" t="s">
        <v>228</v>
      </c>
      <c r="C637" s="242" t="s">
        <v>399</v>
      </c>
      <c r="D637" s="242" t="s">
        <v>970</v>
      </c>
      <c r="E637" s="242" t="s">
        <v>1166</v>
      </c>
      <c r="F637" s="243">
        <v>600000</v>
      </c>
      <c r="G637" s="123" t="str">
        <f t="shared" si="21"/>
        <v>08040300000000</v>
      </c>
      <c r="J637" s="431" t="str">
        <f t="shared" si="20"/>
        <v>08040300000000</v>
      </c>
    </row>
    <row r="638" spans="1:10" ht="38.25">
      <c r="A638" s="241" t="s">
        <v>451</v>
      </c>
      <c r="B638" s="242" t="s">
        <v>228</v>
      </c>
      <c r="C638" s="242" t="s">
        <v>399</v>
      </c>
      <c r="D638" s="242" t="s">
        <v>1304</v>
      </c>
      <c r="E638" s="242" t="s">
        <v>1166</v>
      </c>
      <c r="F638" s="243">
        <v>600000</v>
      </c>
      <c r="G638" s="123" t="str">
        <f t="shared" si="21"/>
        <v>08040340000000</v>
      </c>
      <c r="J638" s="431" t="str">
        <f t="shared" si="20"/>
        <v>08040340000000</v>
      </c>
    </row>
    <row r="639" spans="1:10" ht="76.5">
      <c r="A639" s="241" t="s">
        <v>393</v>
      </c>
      <c r="B639" s="242" t="s">
        <v>228</v>
      </c>
      <c r="C639" s="242" t="s">
        <v>399</v>
      </c>
      <c r="D639" s="242" t="s">
        <v>762</v>
      </c>
      <c r="E639" s="242" t="s">
        <v>1166</v>
      </c>
      <c r="F639" s="243">
        <v>600000</v>
      </c>
      <c r="G639" s="123" t="str">
        <f t="shared" si="21"/>
        <v>08040340080000</v>
      </c>
      <c r="J639" s="431" t="str">
        <f t="shared" si="20"/>
        <v>08040340080000</v>
      </c>
    </row>
    <row r="640" spans="1:10" ht="25.5">
      <c r="A640" s="241" t="s">
        <v>1306</v>
      </c>
      <c r="B640" s="242" t="s">
        <v>228</v>
      </c>
      <c r="C640" s="242" t="s">
        <v>399</v>
      </c>
      <c r="D640" s="242" t="s">
        <v>762</v>
      </c>
      <c r="E640" s="242" t="s">
        <v>1307</v>
      </c>
      <c r="F640" s="243">
        <v>600000</v>
      </c>
      <c r="G640" s="123" t="str">
        <f t="shared" si="21"/>
        <v>08040340080000200</v>
      </c>
      <c r="J640" s="431" t="str">
        <f t="shared" si="20"/>
        <v>08040340080000200</v>
      </c>
    </row>
    <row r="641" spans="1:10" ht="25.5">
      <c r="A641" s="241" t="s">
        <v>1188</v>
      </c>
      <c r="B641" s="242" t="s">
        <v>228</v>
      </c>
      <c r="C641" s="242" t="s">
        <v>399</v>
      </c>
      <c r="D641" s="242" t="s">
        <v>762</v>
      </c>
      <c r="E641" s="242" t="s">
        <v>1189</v>
      </c>
      <c r="F641" s="243">
        <v>600000</v>
      </c>
      <c r="G641" s="123" t="str">
        <f t="shared" si="21"/>
        <v>08040340080000240</v>
      </c>
      <c r="J641" s="431" t="str">
        <f t="shared" si="20"/>
        <v>08040340080000240</v>
      </c>
    </row>
    <row r="642" spans="1:10">
      <c r="A642" s="241" t="s">
        <v>1214</v>
      </c>
      <c r="B642" s="242" t="s">
        <v>228</v>
      </c>
      <c r="C642" s="242" t="s">
        <v>399</v>
      </c>
      <c r="D642" s="242" t="s">
        <v>762</v>
      </c>
      <c r="E642" s="242" t="s">
        <v>327</v>
      </c>
      <c r="F642" s="243">
        <v>600000</v>
      </c>
      <c r="G642" s="123" t="str">
        <f t="shared" si="21"/>
        <v>08040340080000244</v>
      </c>
      <c r="J642" s="431" t="str">
        <f t="shared" si="20"/>
        <v>08040340080000244</v>
      </c>
    </row>
    <row r="643" spans="1:10" ht="25.5">
      <c r="A643" s="241" t="s">
        <v>458</v>
      </c>
      <c r="B643" s="242" t="s">
        <v>228</v>
      </c>
      <c r="C643" s="242" t="s">
        <v>399</v>
      </c>
      <c r="D643" s="242" t="s">
        <v>977</v>
      </c>
      <c r="E643" s="242" t="s">
        <v>1166</v>
      </c>
      <c r="F643" s="243">
        <v>108759621</v>
      </c>
      <c r="G643" s="123" t="str">
        <f t="shared" si="21"/>
        <v>08040500000000</v>
      </c>
      <c r="J643" s="431" t="str">
        <f t="shared" si="20"/>
        <v>08040500000000</v>
      </c>
    </row>
    <row r="644" spans="1:10" ht="25.5">
      <c r="A644" s="241" t="s">
        <v>592</v>
      </c>
      <c r="B644" s="242" t="s">
        <v>228</v>
      </c>
      <c r="C644" s="242" t="s">
        <v>399</v>
      </c>
      <c r="D644" s="242" t="s">
        <v>980</v>
      </c>
      <c r="E644" s="242" t="s">
        <v>1166</v>
      </c>
      <c r="F644" s="243">
        <v>108759621</v>
      </c>
      <c r="G644" s="123" t="str">
        <f t="shared" si="21"/>
        <v>08040530000000</v>
      </c>
      <c r="J644" s="431" t="str">
        <f t="shared" si="20"/>
        <v>08040530000000</v>
      </c>
    </row>
    <row r="645" spans="1:10" ht="102">
      <c r="A645" s="241" t="s">
        <v>506</v>
      </c>
      <c r="B645" s="242" t="s">
        <v>228</v>
      </c>
      <c r="C645" s="242" t="s">
        <v>399</v>
      </c>
      <c r="D645" s="242" t="s">
        <v>700</v>
      </c>
      <c r="E645" s="242" t="s">
        <v>1166</v>
      </c>
      <c r="F645" s="243">
        <v>53151971</v>
      </c>
      <c r="G645" s="123" t="str">
        <f t="shared" si="21"/>
        <v>08040530040000</v>
      </c>
      <c r="J645" s="431" t="str">
        <f t="shared" si="20"/>
        <v>08040530040000</v>
      </c>
    </row>
    <row r="646" spans="1:10" ht="51">
      <c r="A646" s="241" t="s">
        <v>1305</v>
      </c>
      <c r="B646" s="242" t="s">
        <v>228</v>
      </c>
      <c r="C646" s="242" t="s">
        <v>399</v>
      </c>
      <c r="D646" s="242" t="s">
        <v>700</v>
      </c>
      <c r="E646" s="242" t="s">
        <v>271</v>
      </c>
      <c r="F646" s="243">
        <v>50641071</v>
      </c>
      <c r="G646" s="123" t="str">
        <f t="shared" si="21"/>
        <v>08040530040000100</v>
      </c>
      <c r="J646" s="431" t="str">
        <f t="shared" si="20"/>
        <v>08040530040000100</v>
      </c>
    </row>
    <row r="647" spans="1:10">
      <c r="A647" s="241" t="s">
        <v>1182</v>
      </c>
      <c r="B647" s="242" t="s">
        <v>228</v>
      </c>
      <c r="C647" s="242" t="s">
        <v>399</v>
      </c>
      <c r="D647" s="242" t="s">
        <v>700</v>
      </c>
      <c r="E647" s="242" t="s">
        <v>133</v>
      </c>
      <c r="F647" s="243">
        <v>50641071</v>
      </c>
      <c r="G647" s="123" t="str">
        <f t="shared" si="21"/>
        <v>08040530040000110</v>
      </c>
      <c r="J647" s="431" t="str">
        <f t="shared" si="20"/>
        <v>08040530040000110</v>
      </c>
    </row>
    <row r="648" spans="1:10">
      <c r="A648" s="241" t="s">
        <v>1130</v>
      </c>
      <c r="B648" s="242" t="s">
        <v>228</v>
      </c>
      <c r="C648" s="242" t="s">
        <v>399</v>
      </c>
      <c r="D648" s="242" t="s">
        <v>700</v>
      </c>
      <c r="E648" s="242" t="s">
        <v>340</v>
      </c>
      <c r="F648" s="243">
        <v>38838810</v>
      </c>
      <c r="G648" s="123" t="str">
        <f t="shared" si="21"/>
        <v>08040530040000111</v>
      </c>
      <c r="J648" s="431" t="str">
        <f t="shared" si="20"/>
        <v>08040530040000111</v>
      </c>
    </row>
    <row r="649" spans="1:10" ht="25.5">
      <c r="A649" s="241" t="s">
        <v>1139</v>
      </c>
      <c r="B649" s="242" t="s">
        <v>228</v>
      </c>
      <c r="C649" s="242" t="s">
        <v>399</v>
      </c>
      <c r="D649" s="242" t="s">
        <v>700</v>
      </c>
      <c r="E649" s="242" t="s">
        <v>388</v>
      </c>
      <c r="F649" s="243">
        <v>82000</v>
      </c>
      <c r="G649" s="123" t="str">
        <f t="shared" si="21"/>
        <v>08040530040000112</v>
      </c>
      <c r="J649" s="431" t="str">
        <f t="shared" si="20"/>
        <v>08040530040000112</v>
      </c>
    </row>
    <row r="650" spans="1:10" ht="38.25">
      <c r="A650" s="241" t="s">
        <v>1131</v>
      </c>
      <c r="B650" s="242" t="s">
        <v>228</v>
      </c>
      <c r="C650" s="242" t="s">
        <v>399</v>
      </c>
      <c r="D650" s="242" t="s">
        <v>700</v>
      </c>
      <c r="E650" s="242" t="s">
        <v>1052</v>
      </c>
      <c r="F650" s="243">
        <v>11720261</v>
      </c>
      <c r="G650" s="123" t="str">
        <f t="shared" si="21"/>
        <v>08040530040000119</v>
      </c>
      <c r="J650" s="431" t="str">
        <f t="shared" ref="J650:J713" si="22">CONCATENATE(C650,D650,E650)</f>
        <v>08040530040000119</v>
      </c>
    </row>
    <row r="651" spans="1:10" ht="25.5">
      <c r="A651" s="241" t="s">
        <v>1306</v>
      </c>
      <c r="B651" s="242" t="s">
        <v>228</v>
      </c>
      <c r="C651" s="242" t="s">
        <v>399</v>
      </c>
      <c r="D651" s="242" t="s">
        <v>700</v>
      </c>
      <c r="E651" s="242" t="s">
        <v>1307</v>
      </c>
      <c r="F651" s="243">
        <v>2497400</v>
      </c>
      <c r="G651" s="123" t="str">
        <f t="shared" si="21"/>
        <v>08040530040000200</v>
      </c>
      <c r="J651" s="431" t="str">
        <f t="shared" si="22"/>
        <v>08040530040000200</v>
      </c>
    </row>
    <row r="652" spans="1:10" ht="25.5">
      <c r="A652" s="241" t="s">
        <v>1188</v>
      </c>
      <c r="B652" s="242" t="s">
        <v>228</v>
      </c>
      <c r="C652" s="242" t="s">
        <v>399</v>
      </c>
      <c r="D652" s="242" t="s">
        <v>700</v>
      </c>
      <c r="E652" s="242" t="s">
        <v>1189</v>
      </c>
      <c r="F652" s="243">
        <v>2497400</v>
      </c>
      <c r="G652" s="123" t="str">
        <f t="shared" si="21"/>
        <v>08040530040000240</v>
      </c>
      <c r="J652" s="431" t="str">
        <f t="shared" si="22"/>
        <v>08040530040000240</v>
      </c>
    </row>
    <row r="653" spans="1:10">
      <c r="A653" s="241" t="s">
        <v>1214</v>
      </c>
      <c r="B653" s="242" t="s">
        <v>228</v>
      </c>
      <c r="C653" s="242" t="s">
        <v>399</v>
      </c>
      <c r="D653" s="242" t="s">
        <v>700</v>
      </c>
      <c r="E653" s="242" t="s">
        <v>327</v>
      </c>
      <c r="F653" s="243">
        <v>2497400</v>
      </c>
      <c r="G653" s="123" t="str">
        <f t="shared" si="21"/>
        <v>08040530040000244</v>
      </c>
      <c r="J653" s="431" t="str">
        <f t="shared" si="22"/>
        <v>08040530040000244</v>
      </c>
    </row>
    <row r="654" spans="1:10">
      <c r="A654" s="241" t="s">
        <v>1308</v>
      </c>
      <c r="B654" s="242" t="s">
        <v>228</v>
      </c>
      <c r="C654" s="242" t="s">
        <v>399</v>
      </c>
      <c r="D654" s="242" t="s">
        <v>700</v>
      </c>
      <c r="E654" s="242" t="s">
        <v>1309</v>
      </c>
      <c r="F654" s="243">
        <v>13500</v>
      </c>
      <c r="G654" s="123" t="str">
        <f t="shared" si="21"/>
        <v>08040530040000800</v>
      </c>
      <c r="J654" s="431" t="str">
        <f t="shared" si="22"/>
        <v>08040530040000800</v>
      </c>
    </row>
    <row r="655" spans="1:10">
      <c r="A655" s="241" t="s">
        <v>1193</v>
      </c>
      <c r="B655" s="242" t="s">
        <v>228</v>
      </c>
      <c r="C655" s="242" t="s">
        <v>399</v>
      </c>
      <c r="D655" s="242" t="s">
        <v>700</v>
      </c>
      <c r="E655" s="242" t="s">
        <v>1194</v>
      </c>
      <c r="F655" s="243">
        <v>13500</v>
      </c>
      <c r="G655" s="123" t="str">
        <f t="shared" si="21"/>
        <v>08040530040000850</v>
      </c>
      <c r="J655" s="431" t="str">
        <f t="shared" si="22"/>
        <v>08040530040000850</v>
      </c>
    </row>
    <row r="656" spans="1:10">
      <c r="A656" s="241" t="s">
        <v>1922</v>
      </c>
      <c r="B656" s="242" t="s">
        <v>228</v>
      </c>
      <c r="C656" s="242" t="s">
        <v>399</v>
      </c>
      <c r="D656" s="242" t="s">
        <v>700</v>
      </c>
      <c r="E656" s="242" t="s">
        <v>1923</v>
      </c>
      <c r="F656" s="243">
        <v>5000</v>
      </c>
      <c r="G656" s="123" t="str">
        <f t="shared" si="21"/>
        <v>08040530040000852</v>
      </c>
      <c r="J656" s="431" t="str">
        <f t="shared" si="22"/>
        <v>08040530040000852</v>
      </c>
    </row>
    <row r="657" spans="1:10">
      <c r="A657" s="241" t="s">
        <v>1053</v>
      </c>
      <c r="B657" s="242" t="s">
        <v>228</v>
      </c>
      <c r="C657" s="242" t="s">
        <v>399</v>
      </c>
      <c r="D657" s="242" t="s">
        <v>700</v>
      </c>
      <c r="E657" s="242" t="s">
        <v>1054</v>
      </c>
      <c r="F657" s="243">
        <v>8500</v>
      </c>
      <c r="G657" s="123" t="str">
        <f t="shared" si="21"/>
        <v>08040530040000853</v>
      </c>
      <c r="J657" s="431" t="str">
        <f t="shared" si="22"/>
        <v>08040530040000853</v>
      </c>
    </row>
    <row r="658" spans="1:10" ht="127.5">
      <c r="A658" s="241" t="s">
        <v>507</v>
      </c>
      <c r="B658" s="242" t="s">
        <v>228</v>
      </c>
      <c r="C658" s="242" t="s">
        <v>399</v>
      </c>
      <c r="D658" s="242" t="s">
        <v>701</v>
      </c>
      <c r="E658" s="242" t="s">
        <v>1166</v>
      </c>
      <c r="F658" s="243">
        <v>54253370</v>
      </c>
      <c r="G658" s="123" t="str">
        <f t="shared" si="21"/>
        <v>08040530041000</v>
      </c>
      <c r="J658" s="431" t="str">
        <f t="shared" si="22"/>
        <v>08040530041000</v>
      </c>
    </row>
    <row r="659" spans="1:10" ht="51">
      <c r="A659" s="241" t="s">
        <v>1305</v>
      </c>
      <c r="B659" s="242" t="s">
        <v>228</v>
      </c>
      <c r="C659" s="242" t="s">
        <v>399</v>
      </c>
      <c r="D659" s="242" t="s">
        <v>701</v>
      </c>
      <c r="E659" s="242" t="s">
        <v>271</v>
      </c>
      <c r="F659" s="243">
        <v>54253370</v>
      </c>
      <c r="G659" s="123" t="str">
        <f t="shared" si="21"/>
        <v>08040530041000100</v>
      </c>
      <c r="J659" s="431" t="str">
        <f t="shared" si="22"/>
        <v>08040530041000100</v>
      </c>
    </row>
    <row r="660" spans="1:10">
      <c r="A660" s="241" t="s">
        <v>1182</v>
      </c>
      <c r="B660" s="242" t="s">
        <v>228</v>
      </c>
      <c r="C660" s="242" t="s">
        <v>399</v>
      </c>
      <c r="D660" s="242" t="s">
        <v>701</v>
      </c>
      <c r="E660" s="242" t="s">
        <v>133</v>
      </c>
      <c r="F660" s="243">
        <v>54253370</v>
      </c>
      <c r="G660" s="123" t="str">
        <f t="shared" si="21"/>
        <v>08040530041000110</v>
      </c>
      <c r="J660" s="431" t="str">
        <f t="shared" si="22"/>
        <v>08040530041000110</v>
      </c>
    </row>
    <row r="661" spans="1:10">
      <c r="A661" s="241" t="s">
        <v>1130</v>
      </c>
      <c r="B661" s="242" t="s">
        <v>228</v>
      </c>
      <c r="C661" s="242" t="s">
        <v>399</v>
      </c>
      <c r="D661" s="242" t="s">
        <v>701</v>
      </c>
      <c r="E661" s="242" t="s">
        <v>340</v>
      </c>
      <c r="F661" s="243">
        <v>41669255</v>
      </c>
      <c r="G661" s="123" t="str">
        <f t="shared" si="21"/>
        <v>08040530041000111</v>
      </c>
      <c r="J661" s="431" t="str">
        <f t="shared" si="22"/>
        <v>08040530041000111</v>
      </c>
    </row>
    <row r="662" spans="1:10" ht="38.25">
      <c r="A662" s="241" t="s">
        <v>1131</v>
      </c>
      <c r="B662" s="242" t="s">
        <v>228</v>
      </c>
      <c r="C662" s="242" t="s">
        <v>399</v>
      </c>
      <c r="D662" s="242" t="s">
        <v>701</v>
      </c>
      <c r="E662" s="242" t="s">
        <v>1052</v>
      </c>
      <c r="F662" s="243">
        <v>12584115</v>
      </c>
      <c r="G662" s="123" t="str">
        <f t="shared" si="21"/>
        <v>08040530041000119</v>
      </c>
      <c r="J662" s="431" t="str">
        <f t="shared" si="22"/>
        <v>08040530041000119</v>
      </c>
    </row>
    <row r="663" spans="1:10" ht="89.25">
      <c r="A663" s="241" t="s">
        <v>508</v>
      </c>
      <c r="B663" s="242" t="s">
        <v>228</v>
      </c>
      <c r="C663" s="242" t="s">
        <v>399</v>
      </c>
      <c r="D663" s="242" t="s">
        <v>703</v>
      </c>
      <c r="E663" s="242" t="s">
        <v>1166</v>
      </c>
      <c r="F663" s="243">
        <v>400000</v>
      </c>
      <c r="G663" s="123" t="str">
        <f t="shared" si="21"/>
        <v>08040530047000</v>
      </c>
      <c r="J663" s="431" t="str">
        <f t="shared" si="22"/>
        <v>08040530047000</v>
      </c>
    </row>
    <row r="664" spans="1:10" ht="51">
      <c r="A664" s="241" t="s">
        <v>1305</v>
      </c>
      <c r="B664" s="242" t="s">
        <v>228</v>
      </c>
      <c r="C664" s="242" t="s">
        <v>399</v>
      </c>
      <c r="D664" s="242" t="s">
        <v>703</v>
      </c>
      <c r="E664" s="242" t="s">
        <v>271</v>
      </c>
      <c r="F664" s="243">
        <v>400000</v>
      </c>
      <c r="G664" s="123" t="str">
        <f t="shared" si="21"/>
        <v>08040530047000100</v>
      </c>
      <c r="J664" s="431" t="str">
        <f t="shared" si="22"/>
        <v>08040530047000100</v>
      </c>
    </row>
    <row r="665" spans="1:10">
      <c r="A665" s="241" t="s">
        <v>1182</v>
      </c>
      <c r="B665" s="242" t="s">
        <v>228</v>
      </c>
      <c r="C665" s="242" t="s">
        <v>399</v>
      </c>
      <c r="D665" s="242" t="s">
        <v>703</v>
      </c>
      <c r="E665" s="242" t="s">
        <v>133</v>
      </c>
      <c r="F665" s="243">
        <v>400000</v>
      </c>
      <c r="G665" s="123" t="str">
        <f t="shared" si="21"/>
        <v>08040530047000110</v>
      </c>
      <c r="J665" s="431" t="str">
        <f t="shared" si="22"/>
        <v>08040530047000110</v>
      </c>
    </row>
    <row r="666" spans="1:10" ht="25.5">
      <c r="A666" s="241" t="s">
        <v>1139</v>
      </c>
      <c r="B666" s="242" t="s">
        <v>228</v>
      </c>
      <c r="C666" s="242" t="s">
        <v>399</v>
      </c>
      <c r="D666" s="242" t="s">
        <v>703</v>
      </c>
      <c r="E666" s="242" t="s">
        <v>388</v>
      </c>
      <c r="F666" s="243">
        <v>400000</v>
      </c>
      <c r="G666" s="123" t="str">
        <f t="shared" si="21"/>
        <v>08040530047000112</v>
      </c>
      <c r="J666" s="431" t="str">
        <f t="shared" si="22"/>
        <v>08040530047000112</v>
      </c>
    </row>
    <row r="667" spans="1:10" ht="89.25">
      <c r="A667" s="241" t="s">
        <v>564</v>
      </c>
      <c r="B667" s="242" t="s">
        <v>228</v>
      </c>
      <c r="C667" s="242" t="s">
        <v>399</v>
      </c>
      <c r="D667" s="242" t="s">
        <v>704</v>
      </c>
      <c r="E667" s="242" t="s">
        <v>1166</v>
      </c>
      <c r="F667" s="243">
        <v>690000</v>
      </c>
      <c r="G667" s="123" t="str">
        <f t="shared" si="21"/>
        <v>0804053004Г000</v>
      </c>
      <c r="J667" s="431" t="str">
        <f t="shared" si="22"/>
        <v>0804053004Г000</v>
      </c>
    </row>
    <row r="668" spans="1:10" ht="25.5">
      <c r="A668" s="241" t="s">
        <v>1306</v>
      </c>
      <c r="B668" s="242" t="s">
        <v>228</v>
      </c>
      <c r="C668" s="242" t="s">
        <v>399</v>
      </c>
      <c r="D668" s="242" t="s">
        <v>704</v>
      </c>
      <c r="E668" s="242" t="s">
        <v>1307</v>
      </c>
      <c r="F668" s="243">
        <v>690000</v>
      </c>
      <c r="G668" s="123" t="str">
        <f t="shared" si="21"/>
        <v>0804053004Г000200</v>
      </c>
      <c r="J668" s="431" t="str">
        <f t="shared" si="22"/>
        <v>0804053004Г000200</v>
      </c>
    </row>
    <row r="669" spans="1:10" ht="25.5">
      <c r="A669" s="241" t="s">
        <v>1188</v>
      </c>
      <c r="B669" s="242" t="s">
        <v>228</v>
      </c>
      <c r="C669" s="242" t="s">
        <v>399</v>
      </c>
      <c r="D669" s="242" t="s">
        <v>704</v>
      </c>
      <c r="E669" s="242" t="s">
        <v>1189</v>
      </c>
      <c r="F669" s="243">
        <v>690000</v>
      </c>
      <c r="G669" s="123" t="str">
        <f t="shared" si="21"/>
        <v>0804053004Г000240</v>
      </c>
      <c r="J669" s="431" t="str">
        <f t="shared" si="22"/>
        <v>0804053004Г000240</v>
      </c>
    </row>
    <row r="670" spans="1:10">
      <c r="A670" s="241" t="s">
        <v>1214</v>
      </c>
      <c r="B670" s="242" t="s">
        <v>228</v>
      </c>
      <c r="C670" s="242" t="s">
        <v>399</v>
      </c>
      <c r="D670" s="242" t="s">
        <v>704</v>
      </c>
      <c r="E670" s="242" t="s">
        <v>327</v>
      </c>
      <c r="F670" s="243">
        <v>30000</v>
      </c>
      <c r="G670" s="123" t="str">
        <f t="shared" si="21"/>
        <v>0804053004Г000244</v>
      </c>
      <c r="J670" s="431" t="str">
        <f t="shared" si="22"/>
        <v>0804053004Г000244</v>
      </c>
    </row>
    <row r="671" spans="1:10">
      <c r="A671" s="241" t="s">
        <v>1660</v>
      </c>
      <c r="B671" s="242" t="s">
        <v>228</v>
      </c>
      <c r="C671" s="242" t="s">
        <v>399</v>
      </c>
      <c r="D671" s="242" t="s">
        <v>704</v>
      </c>
      <c r="E671" s="242" t="s">
        <v>1661</v>
      </c>
      <c r="F671" s="243">
        <v>660000</v>
      </c>
      <c r="G671" s="123" t="str">
        <f t="shared" si="21"/>
        <v>0804053004Г000247</v>
      </c>
      <c r="J671" s="431" t="str">
        <f t="shared" si="22"/>
        <v>0804053004Г000247</v>
      </c>
    </row>
    <row r="672" spans="1:10" ht="63.75">
      <c r="A672" s="241" t="s">
        <v>1594</v>
      </c>
      <c r="B672" s="242" t="s">
        <v>228</v>
      </c>
      <c r="C672" s="242" t="s">
        <v>399</v>
      </c>
      <c r="D672" s="242" t="s">
        <v>1595</v>
      </c>
      <c r="E672" s="242" t="s">
        <v>1166</v>
      </c>
      <c r="F672" s="243">
        <v>54280</v>
      </c>
      <c r="G672" s="123" t="str">
        <f t="shared" si="21"/>
        <v>0804053004М000</v>
      </c>
      <c r="J672" s="431" t="str">
        <f t="shared" si="22"/>
        <v>0804053004М000</v>
      </c>
    </row>
    <row r="673" spans="1:10" ht="25.5">
      <c r="A673" s="241" t="s">
        <v>1306</v>
      </c>
      <c r="B673" s="242" t="s">
        <v>228</v>
      </c>
      <c r="C673" s="242" t="s">
        <v>399</v>
      </c>
      <c r="D673" s="242" t="s">
        <v>1595</v>
      </c>
      <c r="E673" s="242" t="s">
        <v>1307</v>
      </c>
      <c r="F673" s="243">
        <v>54280</v>
      </c>
      <c r="G673" s="123" t="str">
        <f t="shared" si="21"/>
        <v>0804053004М000200</v>
      </c>
      <c r="J673" s="431" t="str">
        <f t="shared" si="22"/>
        <v>0804053004М000200</v>
      </c>
    </row>
    <row r="674" spans="1:10" ht="25.5">
      <c r="A674" s="241" t="s">
        <v>1188</v>
      </c>
      <c r="B674" s="242" t="s">
        <v>228</v>
      </c>
      <c r="C674" s="242" t="s">
        <v>399</v>
      </c>
      <c r="D674" s="242" t="s">
        <v>1595</v>
      </c>
      <c r="E674" s="242" t="s">
        <v>1189</v>
      </c>
      <c r="F674" s="243">
        <v>54280</v>
      </c>
      <c r="G674" s="123" t="str">
        <f t="shared" si="21"/>
        <v>0804053004М000240</v>
      </c>
      <c r="J674" s="431" t="str">
        <f t="shared" si="22"/>
        <v>0804053004М000240</v>
      </c>
    </row>
    <row r="675" spans="1:10">
      <c r="A675" s="241" t="s">
        <v>1214</v>
      </c>
      <c r="B675" s="242" t="s">
        <v>228</v>
      </c>
      <c r="C675" s="242" t="s">
        <v>399</v>
      </c>
      <c r="D675" s="242" t="s">
        <v>1595</v>
      </c>
      <c r="E675" s="242" t="s">
        <v>327</v>
      </c>
      <c r="F675" s="243">
        <v>54280</v>
      </c>
      <c r="G675" s="123" t="str">
        <f t="shared" si="21"/>
        <v>0804053004М000244</v>
      </c>
      <c r="J675" s="431" t="str">
        <f t="shared" si="22"/>
        <v>0804053004М000244</v>
      </c>
    </row>
    <row r="676" spans="1:10" ht="89.25">
      <c r="A676" s="241" t="s">
        <v>952</v>
      </c>
      <c r="B676" s="242" t="s">
        <v>228</v>
      </c>
      <c r="C676" s="242" t="s">
        <v>399</v>
      </c>
      <c r="D676" s="242" t="s">
        <v>953</v>
      </c>
      <c r="E676" s="242" t="s">
        <v>1166</v>
      </c>
      <c r="F676" s="243">
        <v>210000</v>
      </c>
      <c r="G676" s="123" t="str">
        <f t="shared" si="21"/>
        <v>0804053004Э000</v>
      </c>
      <c r="J676" s="431" t="str">
        <f t="shared" si="22"/>
        <v>0804053004Э000</v>
      </c>
    </row>
    <row r="677" spans="1:10" ht="25.5">
      <c r="A677" s="241" t="s">
        <v>1306</v>
      </c>
      <c r="B677" s="242" t="s">
        <v>228</v>
      </c>
      <c r="C677" s="242" t="s">
        <v>399</v>
      </c>
      <c r="D677" s="242" t="s">
        <v>953</v>
      </c>
      <c r="E677" s="242" t="s">
        <v>1307</v>
      </c>
      <c r="F677" s="243">
        <v>210000</v>
      </c>
      <c r="G677" s="123" t="str">
        <f t="shared" si="21"/>
        <v>0804053004Э000200</v>
      </c>
      <c r="J677" s="431" t="str">
        <f t="shared" si="22"/>
        <v>0804053004Э000200</v>
      </c>
    </row>
    <row r="678" spans="1:10" ht="25.5">
      <c r="A678" s="241" t="s">
        <v>1188</v>
      </c>
      <c r="B678" s="242" t="s">
        <v>228</v>
      </c>
      <c r="C678" s="242" t="s">
        <v>399</v>
      </c>
      <c r="D678" s="242" t="s">
        <v>953</v>
      </c>
      <c r="E678" s="242" t="s">
        <v>1189</v>
      </c>
      <c r="F678" s="243">
        <v>210000</v>
      </c>
      <c r="G678" s="123" t="str">
        <f t="shared" si="21"/>
        <v>0804053004Э000240</v>
      </c>
      <c r="J678" s="431" t="str">
        <f t="shared" si="22"/>
        <v>0804053004Э000240</v>
      </c>
    </row>
    <row r="679" spans="1:10">
      <c r="A679" s="241" t="s">
        <v>1660</v>
      </c>
      <c r="B679" s="242" t="s">
        <v>228</v>
      </c>
      <c r="C679" s="242" t="s">
        <v>399</v>
      </c>
      <c r="D679" s="242" t="s">
        <v>953</v>
      </c>
      <c r="E679" s="242" t="s">
        <v>1661</v>
      </c>
      <c r="F679" s="243">
        <v>210000</v>
      </c>
      <c r="G679" s="123" t="str">
        <f t="shared" si="21"/>
        <v>0804053004Э000247</v>
      </c>
      <c r="J679" s="431" t="str">
        <f t="shared" si="22"/>
        <v>0804053004Э000247</v>
      </c>
    </row>
    <row r="680" spans="1:10">
      <c r="A680" s="241" t="s">
        <v>246</v>
      </c>
      <c r="B680" s="242" t="s">
        <v>228</v>
      </c>
      <c r="C680" s="242" t="s">
        <v>1136</v>
      </c>
      <c r="D680" s="242" t="s">
        <v>1166</v>
      </c>
      <c r="E680" s="242" t="s">
        <v>1166</v>
      </c>
      <c r="F680" s="243">
        <v>21679998</v>
      </c>
      <c r="G680" s="123" t="str">
        <f t="shared" si="21"/>
        <v>1100</v>
      </c>
      <c r="J680" s="431" t="str">
        <f t="shared" si="22"/>
        <v>1100</v>
      </c>
    </row>
    <row r="681" spans="1:10">
      <c r="A681" s="241" t="s">
        <v>1219</v>
      </c>
      <c r="B681" s="242" t="s">
        <v>228</v>
      </c>
      <c r="C681" s="242" t="s">
        <v>1220</v>
      </c>
      <c r="D681" s="242" t="s">
        <v>1166</v>
      </c>
      <c r="E681" s="242" t="s">
        <v>1166</v>
      </c>
      <c r="F681" s="243">
        <v>21629998</v>
      </c>
      <c r="G681" s="123" t="str">
        <f t="shared" ref="G681:G744" si="23">CONCATENATE(C681,D681,E681)</f>
        <v>1101</v>
      </c>
      <c r="J681" s="431" t="str">
        <f t="shared" si="22"/>
        <v>1101</v>
      </c>
    </row>
    <row r="682" spans="1:10" ht="25.5">
      <c r="A682" s="241" t="s">
        <v>1335</v>
      </c>
      <c r="B682" s="242" t="s">
        <v>228</v>
      </c>
      <c r="C682" s="242" t="s">
        <v>1220</v>
      </c>
      <c r="D682" s="242" t="s">
        <v>984</v>
      </c>
      <c r="E682" s="242" t="s">
        <v>1166</v>
      </c>
      <c r="F682" s="243">
        <v>21629998</v>
      </c>
      <c r="G682" s="123" t="str">
        <f t="shared" si="23"/>
        <v>11010700000000</v>
      </c>
      <c r="J682" s="431" t="str">
        <f t="shared" si="22"/>
        <v>11010700000000</v>
      </c>
    </row>
    <row r="683" spans="1:10" ht="25.5">
      <c r="A683" s="241" t="s">
        <v>472</v>
      </c>
      <c r="B683" s="242" t="s">
        <v>228</v>
      </c>
      <c r="C683" s="242" t="s">
        <v>1220</v>
      </c>
      <c r="D683" s="242" t="s">
        <v>985</v>
      </c>
      <c r="E683" s="242" t="s">
        <v>1166</v>
      </c>
      <c r="F683" s="243">
        <v>21629998</v>
      </c>
      <c r="G683" s="123" t="str">
        <f t="shared" si="23"/>
        <v>11010710000000</v>
      </c>
      <c r="J683" s="431" t="str">
        <f t="shared" si="22"/>
        <v>11010710000000</v>
      </c>
    </row>
    <row r="684" spans="1:10" ht="102">
      <c r="A684" s="241" t="s">
        <v>1168</v>
      </c>
      <c r="B684" s="242" t="s">
        <v>228</v>
      </c>
      <c r="C684" s="242" t="s">
        <v>1220</v>
      </c>
      <c r="D684" s="242" t="s">
        <v>1169</v>
      </c>
      <c r="E684" s="242" t="s">
        <v>1166</v>
      </c>
      <c r="F684" s="243">
        <v>12185998</v>
      </c>
      <c r="G684" s="123" t="str">
        <f t="shared" si="23"/>
        <v>11010710040000</v>
      </c>
      <c r="J684" s="431" t="str">
        <f t="shared" si="22"/>
        <v>11010710040000</v>
      </c>
    </row>
    <row r="685" spans="1:10" ht="25.5">
      <c r="A685" s="241" t="s">
        <v>1314</v>
      </c>
      <c r="B685" s="242" t="s">
        <v>228</v>
      </c>
      <c r="C685" s="242" t="s">
        <v>1220</v>
      </c>
      <c r="D685" s="242" t="s">
        <v>1169</v>
      </c>
      <c r="E685" s="242" t="s">
        <v>1315</v>
      </c>
      <c r="F685" s="243">
        <v>12185998</v>
      </c>
      <c r="G685" s="123" t="str">
        <f t="shared" si="23"/>
        <v>11010710040000600</v>
      </c>
      <c r="J685" s="431" t="str">
        <f t="shared" si="22"/>
        <v>11010710040000600</v>
      </c>
    </row>
    <row r="686" spans="1:10">
      <c r="A686" s="241" t="s">
        <v>1190</v>
      </c>
      <c r="B686" s="242" t="s">
        <v>228</v>
      </c>
      <c r="C686" s="242" t="s">
        <v>1220</v>
      </c>
      <c r="D686" s="242" t="s">
        <v>1169</v>
      </c>
      <c r="E686" s="242" t="s">
        <v>1191</v>
      </c>
      <c r="F686" s="243">
        <v>12185998</v>
      </c>
      <c r="G686" s="123" t="str">
        <f t="shared" si="23"/>
        <v>11010710040000610</v>
      </c>
      <c r="J686" s="431" t="str">
        <f t="shared" si="22"/>
        <v>11010710040000610</v>
      </c>
    </row>
    <row r="687" spans="1:10" ht="51">
      <c r="A687" s="241" t="s">
        <v>344</v>
      </c>
      <c r="B687" s="242" t="s">
        <v>228</v>
      </c>
      <c r="C687" s="242" t="s">
        <v>1220</v>
      </c>
      <c r="D687" s="242" t="s">
        <v>1169</v>
      </c>
      <c r="E687" s="242" t="s">
        <v>345</v>
      </c>
      <c r="F687" s="243">
        <v>12185998</v>
      </c>
      <c r="G687" s="123" t="str">
        <f t="shared" si="23"/>
        <v>11010710040000611</v>
      </c>
      <c r="J687" s="431" t="str">
        <f t="shared" si="22"/>
        <v>11010710040000611</v>
      </c>
    </row>
    <row r="688" spans="1:10" ht="127.5">
      <c r="A688" s="241" t="s">
        <v>1170</v>
      </c>
      <c r="B688" s="242" t="s">
        <v>228</v>
      </c>
      <c r="C688" s="242" t="s">
        <v>1220</v>
      </c>
      <c r="D688" s="242" t="s">
        <v>1171</v>
      </c>
      <c r="E688" s="242" t="s">
        <v>1166</v>
      </c>
      <c r="F688" s="243">
        <v>3295000</v>
      </c>
      <c r="G688" s="123" t="str">
        <f t="shared" si="23"/>
        <v>11010710041000</v>
      </c>
      <c r="J688" s="431" t="str">
        <f t="shared" si="22"/>
        <v>11010710041000</v>
      </c>
    </row>
    <row r="689" spans="1:10" ht="25.5">
      <c r="A689" s="241" t="s">
        <v>1314</v>
      </c>
      <c r="B689" s="242" t="s">
        <v>228</v>
      </c>
      <c r="C689" s="242" t="s">
        <v>1220</v>
      </c>
      <c r="D689" s="242" t="s">
        <v>1171</v>
      </c>
      <c r="E689" s="242" t="s">
        <v>1315</v>
      </c>
      <c r="F689" s="243">
        <v>3295000</v>
      </c>
      <c r="G689" s="123" t="str">
        <f t="shared" si="23"/>
        <v>11010710041000600</v>
      </c>
      <c r="J689" s="431" t="str">
        <f t="shared" si="22"/>
        <v>11010710041000600</v>
      </c>
    </row>
    <row r="690" spans="1:10">
      <c r="A690" s="241" t="s">
        <v>1190</v>
      </c>
      <c r="B690" s="242" t="s">
        <v>228</v>
      </c>
      <c r="C690" s="242" t="s">
        <v>1220</v>
      </c>
      <c r="D690" s="242" t="s">
        <v>1171</v>
      </c>
      <c r="E690" s="242" t="s">
        <v>1191</v>
      </c>
      <c r="F690" s="243">
        <v>3295000</v>
      </c>
      <c r="G690" s="123" t="str">
        <f t="shared" si="23"/>
        <v>11010710041000610</v>
      </c>
      <c r="J690" s="431" t="str">
        <f t="shared" si="22"/>
        <v>11010710041000610</v>
      </c>
    </row>
    <row r="691" spans="1:10" ht="51">
      <c r="A691" s="241" t="s">
        <v>344</v>
      </c>
      <c r="B691" s="242" t="s">
        <v>228</v>
      </c>
      <c r="C691" s="242" t="s">
        <v>1220</v>
      </c>
      <c r="D691" s="242" t="s">
        <v>1171</v>
      </c>
      <c r="E691" s="242" t="s">
        <v>345</v>
      </c>
      <c r="F691" s="243">
        <v>3295000</v>
      </c>
      <c r="G691" s="123" t="str">
        <f t="shared" si="23"/>
        <v>11010710041000611</v>
      </c>
      <c r="J691" s="431" t="str">
        <f t="shared" si="22"/>
        <v>11010710041000611</v>
      </c>
    </row>
    <row r="692" spans="1:10" ht="89.25">
      <c r="A692" s="241" t="s">
        <v>1172</v>
      </c>
      <c r="B692" s="242" t="s">
        <v>228</v>
      </c>
      <c r="C692" s="242" t="s">
        <v>1220</v>
      </c>
      <c r="D692" s="242" t="s">
        <v>1173</v>
      </c>
      <c r="E692" s="242" t="s">
        <v>1166</v>
      </c>
      <c r="F692" s="243">
        <v>25000</v>
      </c>
      <c r="G692" s="123" t="str">
        <f t="shared" si="23"/>
        <v>11010710047000</v>
      </c>
      <c r="J692" s="431" t="str">
        <f t="shared" si="22"/>
        <v>11010710047000</v>
      </c>
    </row>
    <row r="693" spans="1:10" ht="25.5">
      <c r="A693" s="241" t="s">
        <v>1314</v>
      </c>
      <c r="B693" s="242" t="s">
        <v>228</v>
      </c>
      <c r="C693" s="242" t="s">
        <v>1220</v>
      </c>
      <c r="D693" s="242" t="s">
        <v>1173</v>
      </c>
      <c r="E693" s="242" t="s">
        <v>1315</v>
      </c>
      <c r="F693" s="243">
        <v>25000</v>
      </c>
      <c r="G693" s="123" t="str">
        <f t="shared" si="23"/>
        <v>11010710047000600</v>
      </c>
      <c r="J693" s="431" t="str">
        <f t="shared" si="22"/>
        <v>11010710047000600</v>
      </c>
    </row>
    <row r="694" spans="1:10">
      <c r="A694" s="241" t="s">
        <v>1190</v>
      </c>
      <c r="B694" s="242" t="s">
        <v>228</v>
      </c>
      <c r="C694" s="242" t="s">
        <v>1220</v>
      </c>
      <c r="D694" s="242" t="s">
        <v>1173</v>
      </c>
      <c r="E694" s="242" t="s">
        <v>1191</v>
      </c>
      <c r="F694" s="243">
        <v>25000</v>
      </c>
      <c r="G694" s="123" t="str">
        <f t="shared" si="23"/>
        <v>11010710047000610</v>
      </c>
      <c r="J694" s="431" t="str">
        <f t="shared" si="22"/>
        <v>11010710047000610</v>
      </c>
    </row>
    <row r="695" spans="1:10">
      <c r="A695" s="241" t="s">
        <v>363</v>
      </c>
      <c r="B695" s="242" t="s">
        <v>228</v>
      </c>
      <c r="C695" s="242" t="s">
        <v>1220</v>
      </c>
      <c r="D695" s="242" t="s">
        <v>1173</v>
      </c>
      <c r="E695" s="242" t="s">
        <v>364</v>
      </c>
      <c r="F695" s="243">
        <v>25000</v>
      </c>
      <c r="G695" s="123" t="str">
        <f t="shared" si="23"/>
        <v>11010710047000612</v>
      </c>
      <c r="J695" s="431" t="str">
        <f t="shared" si="22"/>
        <v>11010710047000612</v>
      </c>
    </row>
    <row r="696" spans="1:10" ht="89.25">
      <c r="A696" s="241" t="s">
        <v>1174</v>
      </c>
      <c r="B696" s="242" t="s">
        <v>228</v>
      </c>
      <c r="C696" s="242" t="s">
        <v>1220</v>
      </c>
      <c r="D696" s="242" t="s">
        <v>1175</v>
      </c>
      <c r="E696" s="242" t="s">
        <v>1166</v>
      </c>
      <c r="F696" s="243">
        <v>2791260</v>
      </c>
      <c r="G696" s="123" t="str">
        <f t="shared" si="23"/>
        <v>1101071004Г000</v>
      </c>
      <c r="J696" s="431" t="str">
        <f t="shared" si="22"/>
        <v>1101071004Г000</v>
      </c>
    </row>
    <row r="697" spans="1:10" ht="25.5">
      <c r="A697" s="241" t="s">
        <v>1314</v>
      </c>
      <c r="B697" s="242" t="s">
        <v>228</v>
      </c>
      <c r="C697" s="242" t="s">
        <v>1220</v>
      </c>
      <c r="D697" s="242" t="s">
        <v>1175</v>
      </c>
      <c r="E697" s="242" t="s">
        <v>1315</v>
      </c>
      <c r="F697" s="243">
        <v>2791260</v>
      </c>
      <c r="G697" s="123" t="str">
        <f t="shared" si="23"/>
        <v>1101071004Г000600</v>
      </c>
      <c r="J697" s="431" t="str">
        <f t="shared" si="22"/>
        <v>1101071004Г000600</v>
      </c>
    </row>
    <row r="698" spans="1:10">
      <c r="A698" s="241" t="s">
        <v>1190</v>
      </c>
      <c r="B698" s="242" t="s">
        <v>228</v>
      </c>
      <c r="C698" s="242" t="s">
        <v>1220</v>
      </c>
      <c r="D698" s="242" t="s">
        <v>1175</v>
      </c>
      <c r="E698" s="242" t="s">
        <v>1191</v>
      </c>
      <c r="F698" s="243">
        <v>2791260</v>
      </c>
      <c r="G698" s="123" t="str">
        <f t="shared" si="23"/>
        <v>1101071004Г000610</v>
      </c>
      <c r="J698" s="431" t="str">
        <f t="shared" si="22"/>
        <v>1101071004Г000610</v>
      </c>
    </row>
    <row r="699" spans="1:10" ht="51">
      <c r="A699" s="241" t="s">
        <v>344</v>
      </c>
      <c r="B699" s="242" t="s">
        <v>228</v>
      </c>
      <c r="C699" s="242" t="s">
        <v>1220</v>
      </c>
      <c r="D699" s="242" t="s">
        <v>1175</v>
      </c>
      <c r="E699" s="242" t="s">
        <v>345</v>
      </c>
      <c r="F699" s="243">
        <v>2791260</v>
      </c>
      <c r="G699" s="123" t="str">
        <f t="shared" si="23"/>
        <v>1101071004Г000611</v>
      </c>
      <c r="J699" s="431" t="str">
        <f t="shared" si="22"/>
        <v>1101071004Г000611</v>
      </c>
    </row>
    <row r="700" spans="1:10" ht="102">
      <c r="A700" s="241" t="s">
        <v>1602</v>
      </c>
      <c r="B700" s="242" t="s">
        <v>228</v>
      </c>
      <c r="C700" s="242" t="s">
        <v>1220</v>
      </c>
      <c r="D700" s="242" t="s">
        <v>1603</v>
      </c>
      <c r="E700" s="242" t="s">
        <v>1166</v>
      </c>
      <c r="F700" s="243">
        <v>73263</v>
      </c>
      <c r="G700" s="123" t="str">
        <f t="shared" si="23"/>
        <v>1101071004М000</v>
      </c>
      <c r="J700" s="431" t="str">
        <f t="shared" si="22"/>
        <v>1101071004М000</v>
      </c>
    </row>
    <row r="701" spans="1:10" ht="25.5">
      <c r="A701" s="241" t="s">
        <v>1314</v>
      </c>
      <c r="B701" s="242" t="s">
        <v>228</v>
      </c>
      <c r="C701" s="242" t="s">
        <v>1220</v>
      </c>
      <c r="D701" s="242" t="s">
        <v>1603</v>
      </c>
      <c r="E701" s="242" t="s">
        <v>1315</v>
      </c>
      <c r="F701" s="243">
        <v>73263</v>
      </c>
      <c r="G701" s="123" t="str">
        <f t="shared" si="23"/>
        <v>1101071004М000600</v>
      </c>
      <c r="J701" s="431" t="str">
        <f t="shared" si="22"/>
        <v>1101071004М000600</v>
      </c>
    </row>
    <row r="702" spans="1:10">
      <c r="A702" s="241" t="s">
        <v>1190</v>
      </c>
      <c r="B702" s="242" t="s">
        <v>228</v>
      </c>
      <c r="C702" s="242" t="s">
        <v>1220</v>
      </c>
      <c r="D702" s="242" t="s">
        <v>1603</v>
      </c>
      <c r="E702" s="242" t="s">
        <v>1191</v>
      </c>
      <c r="F702" s="243">
        <v>73263</v>
      </c>
      <c r="G702" s="123" t="str">
        <f t="shared" si="23"/>
        <v>1101071004М000610</v>
      </c>
      <c r="J702" s="431" t="str">
        <f t="shared" si="22"/>
        <v>1101071004М000610</v>
      </c>
    </row>
    <row r="703" spans="1:10" ht="51">
      <c r="A703" s="241" t="s">
        <v>344</v>
      </c>
      <c r="B703" s="242" t="s">
        <v>228</v>
      </c>
      <c r="C703" s="242" t="s">
        <v>1220</v>
      </c>
      <c r="D703" s="242" t="s">
        <v>1603</v>
      </c>
      <c r="E703" s="242" t="s">
        <v>345</v>
      </c>
      <c r="F703" s="243">
        <v>73263</v>
      </c>
      <c r="G703" s="123" t="str">
        <f t="shared" si="23"/>
        <v>1101071004М000611</v>
      </c>
      <c r="J703" s="431" t="str">
        <f t="shared" si="22"/>
        <v>1101071004М000611</v>
      </c>
    </row>
    <row r="704" spans="1:10" ht="89.25">
      <c r="A704" s="241" t="s">
        <v>1176</v>
      </c>
      <c r="B704" s="242" t="s">
        <v>228</v>
      </c>
      <c r="C704" s="242" t="s">
        <v>1220</v>
      </c>
      <c r="D704" s="242" t="s">
        <v>1177</v>
      </c>
      <c r="E704" s="242" t="s">
        <v>1166</v>
      </c>
      <c r="F704" s="243">
        <v>1629477</v>
      </c>
      <c r="G704" s="123" t="str">
        <f t="shared" si="23"/>
        <v>1101071004Э000</v>
      </c>
      <c r="J704" s="431" t="str">
        <f t="shared" si="22"/>
        <v>1101071004Э000</v>
      </c>
    </row>
    <row r="705" spans="1:10" ht="25.5">
      <c r="A705" s="241" t="s">
        <v>1314</v>
      </c>
      <c r="B705" s="242" t="s">
        <v>228</v>
      </c>
      <c r="C705" s="242" t="s">
        <v>1220</v>
      </c>
      <c r="D705" s="242" t="s">
        <v>1177</v>
      </c>
      <c r="E705" s="242" t="s">
        <v>1315</v>
      </c>
      <c r="F705" s="243">
        <v>1629477</v>
      </c>
      <c r="G705" s="123" t="str">
        <f t="shared" si="23"/>
        <v>1101071004Э000600</v>
      </c>
      <c r="J705" s="431" t="str">
        <f t="shared" si="22"/>
        <v>1101071004Э000600</v>
      </c>
    </row>
    <row r="706" spans="1:10">
      <c r="A706" s="241" t="s">
        <v>1190</v>
      </c>
      <c r="B706" s="242" t="s">
        <v>228</v>
      </c>
      <c r="C706" s="242" t="s">
        <v>1220</v>
      </c>
      <c r="D706" s="242" t="s">
        <v>1177</v>
      </c>
      <c r="E706" s="242" t="s">
        <v>1191</v>
      </c>
      <c r="F706" s="243">
        <v>1629477</v>
      </c>
      <c r="G706" s="123" t="str">
        <f t="shared" si="23"/>
        <v>1101071004Э000610</v>
      </c>
      <c r="J706" s="431" t="str">
        <f t="shared" si="22"/>
        <v>1101071004Э000610</v>
      </c>
    </row>
    <row r="707" spans="1:10" ht="51">
      <c r="A707" s="241" t="s">
        <v>344</v>
      </c>
      <c r="B707" s="242" t="s">
        <v>228</v>
      </c>
      <c r="C707" s="242" t="s">
        <v>1220</v>
      </c>
      <c r="D707" s="242" t="s">
        <v>1177</v>
      </c>
      <c r="E707" s="242" t="s">
        <v>345</v>
      </c>
      <c r="F707" s="243">
        <v>1629477</v>
      </c>
      <c r="G707" s="123" t="str">
        <f t="shared" si="23"/>
        <v>1101071004Э000611</v>
      </c>
      <c r="J707" s="431" t="str">
        <f t="shared" si="22"/>
        <v>1101071004Э000611</v>
      </c>
    </row>
    <row r="708" spans="1:10" ht="63.75">
      <c r="A708" s="241" t="s">
        <v>2115</v>
      </c>
      <c r="B708" s="242" t="s">
        <v>228</v>
      </c>
      <c r="C708" s="242" t="s">
        <v>1220</v>
      </c>
      <c r="D708" s="242" t="s">
        <v>2116</v>
      </c>
      <c r="E708" s="242" t="s">
        <v>1166</v>
      </c>
      <c r="F708" s="243">
        <v>600000</v>
      </c>
      <c r="G708" s="123" t="str">
        <f t="shared" si="23"/>
        <v>110107100Ф0000</v>
      </c>
      <c r="J708" s="431" t="str">
        <f t="shared" si="22"/>
        <v>110107100Ф0000</v>
      </c>
    </row>
    <row r="709" spans="1:10" ht="25.5">
      <c r="A709" s="241" t="s">
        <v>1314</v>
      </c>
      <c r="B709" s="242" t="s">
        <v>228</v>
      </c>
      <c r="C709" s="242" t="s">
        <v>1220</v>
      </c>
      <c r="D709" s="242" t="s">
        <v>2116</v>
      </c>
      <c r="E709" s="242" t="s">
        <v>1315</v>
      </c>
      <c r="F709" s="243">
        <v>600000</v>
      </c>
      <c r="G709" s="123" t="str">
        <f t="shared" si="23"/>
        <v>110107100Ф0000600</v>
      </c>
      <c r="J709" s="431" t="str">
        <f t="shared" si="22"/>
        <v>110107100Ф0000600</v>
      </c>
    </row>
    <row r="710" spans="1:10">
      <c r="A710" s="241" t="s">
        <v>1190</v>
      </c>
      <c r="B710" s="242" t="s">
        <v>228</v>
      </c>
      <c r="C710" s="242" t="s">
        <v>1220</v>
      </c>
      <c r="D710" s="242" t="s">
        <v>2116</v>
      </c>
      <c r="E710" s="242" t="s">
        <v>1191</v>
      </c>
      <c r="F710" s="243">
        <v>600000</v>
      </c>
      <c r="G710" s="123" t="str">
        <f t="shared" si="23"/>
        <v>110107100Ф0000610</v>
      </c>
      <c r="J710" s="431" t="str">
        <f t="shared" si="22"/>
        <v>110107100Ф0000610</v>
      </c>
    </row>
    <row r="711" spans="1:10">
      <c r="A711" s="241" t="s">
        <v>363</v>
      </c>
      <c r="B711" s="242" t="s">
        <v>228</v>
      </c>
      <c r="C711" s="242" t="s">
        <v>1220</v>
      </c>
      <c r="D711" s="242" t="s">
        <v>2116</v>
      </c>
      <c r="E711" s="242" t="s">
        <v>364</v>
      </c>
      <c r="F711" s="243">
        <v>600000</v>
      </c>
      <c r="G711" s="123" t="str">
        <f t="shared" si="23"/>
        <v>110107100Ф0000612</v>
      </c>
      <c r="J711" s="431" t="str">
        <f t="shared" si="22"/>
        <v>110107100Ф0000612</v>
      </c>
    </row>
    <row r="712" spans="1:10" ht="63.75">
      <c r="A712" s="241" t="s">
        <v>1178</v>
      </c>
      <c r="B712" s="242" t="s">
        <v>228</v>
      </c>
      <c r="C712" s="242" t="s">
        <v>1220</v>
      </c>
      <c r="D712" s="242" t="s">
        <v>1179</v>
      </c>
      <c r="E712" s="242" t="s">
        <v>1166</v>
      </c>
      <c r="F712" s="243">
        <v>1030000</v>
      </c>
      <c r="G712" s="123" t="str">
        <f t="shared" si="23"/>
        <v>110107100Ч0020</v>
      </c>
      <c r="J712" s="431" t="str">
        <f t="shared" si="22"/>
        <v>110107100Ч0020</v>
      </c>
    </row>
    <row r="713" spans="1:10" ht="25.5">
      <c r="A713" s="241" t="s">
        <v>1314</v>
      </c>
      <c r="B713" s="242" t="s">
        <v>228</v>
      </c>
      <c r="C713" s="242" t="s">
        <v>1220</v>
      </c>
      <c r="D713" s="242" t="s">
        <v>1179</v>
      </c>
      <c r="E713" s="242" t="s">
        <v>1315</v>
      </c>
      <c r="F713" s="243">
        <v>1030000</v>
      </c>
      <c r="G713" s="123" t="str">
        <f t="shared" si="23"/>
        <v>110107100Ч0020600</v>
      </c>
      <c r="J713" s="431" t="str">
        <f t="shared" si="22"/>
        <v>110107100Ч0020600</v>
      </c>
    </row>
    <row r="714" spans="1:10">
      <c r="A714" s="241" t="s">
        <v>1190</v>
      </c>
      <c r="B714" s="242" t="s">
        <v>228</v>
      </c>
      <c r="C714" s="242" t="s">
        <v>1220</v>
      </c>
      <c r="D714" s="242" t="s">
        <v>1179</v>
      </c>
      <c r="E714" s="242" t="s">
        <v>1191</v>
      </c>
      <c r="F714" s="243">
        <v>1030000</v>
      </c>
      <c r="G714" s="123" t="str">
        <f t="shared" si="23"/>
        <v>110107100Ч0020610</v>
      </c>
      <c r="J714" s="431" t="str">
        <f t="shared" ref="J714:J777" si="24">CONCATENATE(C714,D714,E714)</f>
        <v>110107100Ч0020610</v>
      </c>
    </row>
    <row r="715" spans="1:10" ht="51">
      <c r="A715" s="241" t="s">
        <v>344</v>
      </c>
      <c r="B715" s="242" t="s">
        <v>228</v>
      </c>
      <c r="C715" s="242" t="s">
        <v>1220</v>
      </c>
      <c r="D715" s="242" t="s">
        <v>1179</v>
      </c>
      <c r="E715" s="242" t="s">
        <v>345</v>
      </c>
      <c r="F715" s="243">
        <v>1030000</v>
      </c>
      <c r="G715" s="123" t="str">
        <f t="shared" si="23"/>
        <v>110107100Ч0020611</v>
      </c>
      <c r="J715" s="431" t="str">
        <f t="shared" si="24"/>
        <v>110107100Ч0020611</v>
      </c>
    </row>
    <row r="716" spans="1:10">
      <c r="A716" s="241" t="s">
        <v>209</v>
      </c>
      <c r="B716" s="242" t="s">
        <v>228</v>
      </c>
      <c r="C716" s="242" t="s">
        <v>378</v>
      </c>
      <c r="D716" s="242" t="s">
        <v>1166</v>
      </c>
      <c r="E716" s="242" t="s">
        <v>1166</v>
      </c>
      <c r="F716" s="243">
        <v>50000</v>
      </c>
      <c r="G716" s="123" t="str">
        <f t="shared" si="23"/>
        <v>1102</v>
      </c>
      <c r="J716" s="431" t="str">
        <f t="shared" si="24"/>
        <v>1102</v>
      </c>
    </row>
    <row r="717" spans="1:10" ht="25.5">
      <c r="A717" s="241" t="s">
        <v>1335</v>
      </c>
      <c r="B717" s="242" t="s">
        <v>228</v>
      </c>
      <c r="C717" s="242" t="s">
        <v>378</v>
      </c>
      <c r="D717" s="242" t="s">
        <v>984</v>
      </c>
      <c r="E717" s="242" t="s">
        <v>1166</v>
      </c>
      <c r="F717" s="243">
        <v>50000</v>
      </c>
      <c r="G717" s="123" t="str">
        <f t="shared" si="23"/>
        <v>11020700000000</v>
      </c>
      <c r="J717" s="431" t="str">
        <f t="shared" si="24"/>
        <v>11020700000000</v>
      </c>
    </row>
    <row r="718" spans="1:10" ht="25.5">
      <c r="A718" s="241" t="s">
        <v>474</v>
      </c>
      <c r="B718" s="242" t="s">
        <v>228</v>
      </c>
      <c r="C718" s="242" t="s">
        <v>378</v>
      </c>
      <c r="D718" s="242" t="s">
        <v>986</v>
      </c>
      <c r="E718" s="242" t="s">
        <v>1166</v>
      </c>
      <c r="F718" s="243">
        <v>50000</v>
      </c>
      <c r="G718" s="123" t="str">
        <f t="shared" si="23"/>
        <v>11020720000000</v>
      </c>
      <c r="J718" s="431" t="str">
        <f t="shared" si="24"/>
        <v>11020720000000</v>
      </c>
    </row>
    <row r="719" spans="1:10" ht="76.5">
      <c r="A719" s="241" t="s">
        <v>501</v>
      </c>
      <c r="B719" s="242" t="s">
        <v>228</v>
      </c>
      <c r="C719" s="242" t="s">
        <v>378</v>
      </c>
      <c r="D719" s="242" t="s">
        <v>687</v>
      </c>
      <c r="E719" s="242" t="s">
        <v>1166</v>
      </c>
      <c r="F719" s="243">
        <v>50000</v>
      </c>
      <c r="G719" s="123" t="str">
        <f t="shared" si="23"/>
        <v>11020720080010</v>
      </c>
      <c r="J719" s="431" t="str">
        <f t="shared" si="24"/>
        <v>11020720080010</v>
      </c>
    </row>
    <row r="720" spans="1:10" ht="25.5">
      <c r="A720" s="241" t="s">
        <v>1314</v>
      </c>
      <c r="B720" s="242" t="s">
        <v>228</v>
      </c>
      <c r="C720" s="242" t="s">
        <v>378</v>
      </c>
      <c r="D720" s="242" t="s">
        <v>687</v>
      </c>
      <c r="E720" s="242" t="s">
        <v>1315</v>
      </c>
      <c r="F720" s="243">
        <v>50000</v>
      </c>
      <c r="G720" s="123" t="str">
        <f t="shared" si="23"/>
        <v>11020720080010600</v>
      </c>
      <c r="J720" s="431" t="str">
        <f t="shared" si="24"/>
        <v>11020720080010600</v>
      </c>
    </row>
    <row r="721" spans="1:10">
      <c r="A721" s="241" t="s">
        <v>1190</v>
      </c>
      <c r="B721" s="242" t="s">
        <v>228</v>
      </c>
      <c r="C721" s="242" t="s">
        <v>378</v>
      </c>
      <c r="D721" s="242" t="s">
        <v>687</v>
      </c>
      <c r="E721" s="242" t="s">
        <v>1191</v>
      </c>
      <c r="F721" s="243">
        <v>50000</v>
      </c>
      <c r="G721" s="123" t="str">
        <f t="shared" si="23"/>
        <v>11020720080010610</v>
      </c>
      <c r="J721" s="431" t="str">
        <f t="shared" si="24"/>
        <v>11020720080010610</v>
      </c>
    </row>
    <row r="722" spans="1:10" ht="51">
      <c r="A722" s="241" t="s">
        <v>344</v>
      </c>
      <c r="B722" s="242" t="s">
        <v>228</v>
      </c>
      <c r="C722" s="242" t="s">
        <v>378</v>
      </c>
      <c r="D722" s="242" t="s">
        <v>687</v>
      </c>
      <c r="E722" s="242" t="s">
        <v>345</v>
      </c>
      <c r="F722" s="243">
        <v>50000</v>
      </c>
      <c r="G722" s="123" t="str">
        <f t="shared" si="23"/>
        <v>11020720080010611</v>
      </c>
      <c r="J722" s="431" t="str">
        <f t="shared" si="24"/>
        <v>11020720080010611</v>
      </c>
    </row>
    <row r="723" spans="1:10" ht="25.5">
      <c r="A723" s="241" t="s">
        <v>185</v>
      </c>
      <c r="B723" s="242" t="s">
        <v>66</v>
      </c>
      <c r="C723" s="242" t="s">
        <v>1166</v>
      </c>
      <c r="D723" s="242" t="s">
        <v>1166</v>
      </c>
      <c r="E723" s="242" t="s">
        <v>1166</v>
      </c>
      <c r="F723" s="243">
        <v>24086902</v>
      </c>
      <c r="G723" s="123" t="str">
        <f t="shared" si="23"/>
        <v/>
      </c>
      <c r="J723" s="431" t="str">
        <f t="shared" si="24"/>
        <v/>
      </c>
    </row>
    <row r="724" spans="1:10">
      <c r="A724" s="241" t="s">
        <v>232</v>
      </c>
      <c r="B724" s="242" t="s">
        <v>66</v>
      </c>
      <c r="C724" s="242" t="s">
        <v>1127</v>
      </c>
      <c r="D724" s="242" t="s">
        <v>1166</v>
      </c>
      <c r="E724" s="242" t="s">
        <v>1166</v>
      </c>
      <c r="F724" s="243">
        <v>1777000</v>
      </c>
      <c r="G724" s="123" t="str">
        <f t="shared" si="23"/>
        <v>0100</v>
      </c>
      <c r="J724" s="431" t="str">
        <f t="shared" si="24"/>
        <v>0100</v>
      </c>
    </row>
    <row r="725" spans="1:10">
      <c r="A725" s="241" t="s">
        <v>216</v>
      </c>
      <c r="B725" s="242" t="s">
        <v>66</v>
      </c>
      <c r="C725" s="242" t="s">
        <v>335</v>
      </c>
      <c r="D725" s="242" t="s">
        <v>1166</v>
      </c>
      <c r="E725" s="242" t="s">
        <v>1166</v>
      </c>
      <c r="F725" s="243">
        <v>1777000</v>
      </c>
      <c r="G725" s="123" t="str">
        <f t="shared" si="23"/>
        <v>0113</v>
      </c>
      <c r="J725" s="431" t="str">
        <f t="shared" si="24"/>
        <v>0113</v>
      </c>
    </row>
    <row r="726" spans="1:10" ht="25.5">
      <c r="A726" s="241" t="s">
        <v>598</v>
      </c>
      <c r="B726" s="242" t="s">
        <v>66</v>
      </c>
      <c r="C726" s="242" t="s">
        <v>335</v>
      </c>
      <c r="D726" s="242" t="s">
        <v>1007</v>
      </c>
      <c r="E726" s="242" t="s">
        <v>1166</v>
      </c>
      <c r="F726" s="243">
        <v>1777000</v>
      </c>
      <c r="G726" s="123" t="str">
        <f t="shared" si="23"/>
        <v>01139000000000</v>
      </c>
      <c r="J726" s="431" t="str">
        <f t="shared" si="24"/>
        <v>01139000000000</v>
      </c>
    </row>
    <row r="727" spans="1:10" ht="25.5">
      <c r="A727" s="241" t="s">
        <v>428</v>
      </c>
      <c r="B727" s="242" t="s">
        <v>66</v>
      </c>
      <c r="C727" s="242" t="s">
        <v>335</v>
      </c>
      <c r="D727" s="242" t="s">
        <v>1011</v>
      </c>
      <c r="E727" s="242" t="s">
        <v>1166</v>
      </c>
      <c r="F727" s="243">
        <v>1777000</v>
      </c>
      <c r="G727" s="123" t="str">
        <f t="shared" si="23"/>
        <v>01139090000000</v>
      </c>
      <c r="J727" s="431" t="str">
        <f t="shared" si="24"/>
        <v>01139090000000</v>
      </c>
    </row>
    <row r="728" spans="1:10" ht="25.5">
      <c r="A728" s="241" t="s">
        <v>428</v>
      </c>
      <c r="B728" s="242" t="s">
        <v>66</v>
      </c>
      <c r="C728" s="242" t="s">
        <v>335</v>
      </c>
      <c r="D728" s="242" t="s">
        <v>792</v>
      </c>
      <c r="E728" s="242" t="s">
        <v>1166</v>
      </c>
      <c r="F728" s="243">
        <v>577000</v>
      </c>
      <c r="G728" s="123" t="str">
        <f t="shared" si="23"/>
        <v>01139090080000</v>
      </c>
      <c r="J728" s="431" t="str">
        <f t="shared" si="24"/>
        <v>01139090080000</v>
      </c>
    </row>
    <row r="729" spans="1:10" ht="25.5">
      <c r="A729" s="241" t="s">
        <v>1306</v>
      </c>
      <c r="B729" s="242" t="s">
        <v>66</v>
      </c>
      <c r="C729" s="242" t="s">
        <v>335</v>
      </c>
      <c r="D729" s="242" t="s">
        <v>792</v>
      </c>
      <c r="E729" s="242" t="s">
        <v>1307</v>
      </c>
      <c r="F729" s="243">
        <v>400000</v>
      </c>
      <c r="G729" s="123" t="str">
        <f t="shared" si="23"/>
        <v>01139090080000200</v>
      </c>
      <c r="J729" s="431" t="str">
        <f t="shared" si="24"/>
        <v>01139090080000200</v>
      </c>
    </row>
    <row r="730" spans="1:10" ht="25.5">
      <c r="A730" s="241" t="s">
        <v>1188</v>
      </c>
      <c r="B730" s="242" t="s">
        <v>66</v>
      </c>
      <c r="C730" s="242" t="s">
        <v>335</v>
      </c>
      <c r="D730" s="242" t="s">
        <v>792</v>
      </c>
      <c r="E730" s="242" t="s">
        <v>1189</v>
      </c>
      <c r="F730" s="243">
        <v>400000</v>
      </c>
      <c r="G730" s="123" t="str">
        <f t="shared" si="23"/>
        <v>01139090080000240</v>
      </c>
      <c r="J730" s="431" t="str">
        <f t="shared" si="24"/>
        <v>01139090080000240</v>
      </c>
    </row>
    <row r="731" spans="1:10">
      <c r="A731" s="241" t="s">
        <v>1214</v>
      </c>
      <c r="B731" s="242" t="s">
        <v>66</v>
      </c>
      <c r="C731" s="242" t="s">
        <v>335</v>
      </c>
      <c r="D731" s="242" t="s">
        <v>792</v>
      </c>
      <c r="E731" s="242" t="s">
        <v>327</v>
      </c>
      <c r="F731" s="243">
        <v>400000</v>
      </c>
      <c r="G731" s="123" t="str">
        <f t="shared" si="23"/>
        <v>01139090080000244</v>
      </c>
      <c r="J731" s="431" t="str">
        <f t="shared" si="24"/>
        <v>01139090080000244</v>
      </c>
    </row>
    <row r="732" spans="1:10">
      <c r="A732" s="241" t="s">
        <v>1308</v>
      </c>
      <c r="B732" s="242" t="s">
        <v>66</v>
      </c>
      <c r="C732" s="242" t="s">
        <v>335</v>
      </c>
      <c r="D732" s="242" t="s">
        <v>792</v>
      </c>
      <c r="E732" s="242" t="s">
        <v>1309</v>
      </c>
      <c r="F732" s="243">
        <v>177000</v>
      </c>
      <c r="G732" s="123" t="str">
        <f t="shared" si="23"/>
        <v>01139090080000800</v>
      </c>
      <c r="J732" s="431" t="str">
        <f t="shared" si="24"/>
        <v>01139090080000800</v>
      </c>
    </row>
    <row r="733" spans="1:10">
      <c r="A733" s="241" t="s">
        <v>1193</v>
      </c>
      <c r="B733" s="242" t="s">
        <v>66</v>
      </c>
      <c r="C733" s="242" t="s">
        <v>335</v>
      </c>
      <c r="D733" s="242" t="s">
        <v>792</v>
      </c>
      <c r="E733" s="242" t="s">
        <v>1194</v>
      </c>
      <c r="F733" s="243">
        <v>177000</v>
      </c>
      <c r="G733" s="123" t="str">
        <f t="shared" si="23"/>
        <v>01139090080000850</v>
      </c>
      <c r="J733" s="431" t="str">
        <f t="shared" si="24"/>
        <v>01139090080000850</v>
      </c>
    </row>
    <row r="734" spans="1:10">
      <c r="A734" s="241" t="s">
        <v>1922</v>
      </c>
      <c r="B734" s="242" t="s">
        <v>66</v>
      </c>
      <c r="C734" s="242" t="s">
        <v>335</v>
      </c>
      <c r="D734" s="242" t="s">
        <v>792</v>
      </c>
      <c r="E734" s="242" t="s">
        <v>1923</v>
      </c>
      <c r="F734" s="243">
        <v>177000</v>
      </c>
      <c r="G734" s="123" t="str">
        <f t="shared" si="23"/>
        <v>01139090080000852</v>
      </c>
      <c r="J734" s="431" t="str">
        <f t="shared" si="24"/>
        <v>01139090080000852</v>
      </c>
    </row>
    <row r="735" spans="1:10" ht="51">
      <c r="A735" s="241" t="s">
        <v>524</v>
      </c>
      <c r="B735" s="242" t="s">
        <v>66</v>
      </c>
      <c r="C735" s="242" t="s">
        <v>335</v>
      </c>
      <c r="D735" s="242" t="s">
        <v>731</v>
      </c>
      <c r="E735" s="242" t="s">
        <v>1166</v>
      </c>
      <c r="F735" s="243">
        <v>1200000</v>
      </c>
      <c r="G735" s="123" t="str">
        <f t="shared" si="23"/>
        <v>011390900Д0000</v>
      </c>
      <c r="J735" s="431" t="str">
        <f t="shared" si="24"/>
        <v>011390900Д0000</v>
      </c>
    </row>
    <row r="736" spans="1:10" ht="25.5">
      <c r="A736" s="241" t="s">
        <v>1306</v>
      </c>
      <c r="B736" s="242" t="s">
        <v>66</v>
      </c>
      <c r="C736" s="242" t="s">
        <v>335</v>
      </c>
      <c r="D736" s="242" t="s">
        <v>731</v>
      </c>
      <c r="E736" s="242" t="s">
        <v>1307</v>
      </c>
      <c r="F736" s="243">
        <v>1200000</v>
      </c>
      <c r="G736" s="123" t="str">
        <f t="shared" si="23"/>
        <v>011390900Д0000200</v>
      </c>
      <c r="J736" s="431" t="str">
        <f t="shared" si="24"/>
        <v>011390900Д0000200</v>
      </c>
    </row>
    <row r="737" spans="1:10" ht="25.5">
      <c r="A737" s="241" t="s">
        <v>1188</v>
      </c>
      <c r="B737" s="242" t="s">
        <v>66</v>
      </c>
      <c r="C737" s="242" t="s">
        <v>335</v>
      </c>
      <c r="D737" s="242" t="s">
        <v>731</v>
      </c>
      <c r="E737" s="242" t="s">
        <v>1189</v>
      </c>
      <c r="F737" s="243">
        <v>1200000</v>
      </c>
      <c r="G737" s="123" t="str">
        <f t="shared" si="23"/>
        <v>011390900Д0000240</v>
      </c>
      <c r="J737" s="431" t="str">
        <f t="shared" si="24"/>
        <v>011390900Д0000240</v>
      </c>
    </row>
    <row r="738" spans="1:10">
      <c r="A738" s="241" t="s">
        <v>1214</v>
      </c>
      <c r="B738" s="242" t="s">
        <v>66</v>
      </c>
      <c r="C738" s="242" t="s">
        <v>335</v>
      </c>
      <c r="D738" s="242" t="s">
        <v>731</v>
      </c>
      <c r="E738" s="242" t="s">
        <v>327</v>
      </c>
      <c r="F738" s="243">
        <v>1200000</v>
      </c>
      <c r="G738" s="123" t="str">
        <f t="shared" si="23"/>
        <v>011390900Д0000244</v>
      </c>
      <c r="J738" s="431" t="str">
        <f t="shared" si="24"/>
        <v>011390900Д0000244</v>
      </c>
    </row>
    <row r="739" spans="1:10">
      <c r="A739" s="241" t="s">
        <v>182</v>
      </c>
      <c r="B739" s="242" t="s">
        <v>66</v>
      </c>
      <c r="C739" s="242" t="s">
        <v>1132</v>
      </c>
      <c r="D739" s="242" t="s">
        <v>1166</v>
      </c>
      <c r="E739" s="242" t="s">
        <v>1166</v>
      </c>
      <c r="F739" s="243">
        <v>600000</v>
      </c>
      <c r="G739" s="123" t="str">
        <f t="shared" si="23"/>
        <v>0400</v>
      </c>
      <c r="J739" s="431" t="str">
        <f t="shared" si="24"/>
        <v>0400</v>
      </c>
    </row>
    <row r="740" spans="1:10">
      <c r="A740" s="241" t="s">
        <v>144</v>
      </c>
      <c r="B740" s="242" t="s">
        <v>66</v>
      </c>
      <c r="C740" s="242" t="s">
        <v>357</v>
      </c>
      <c r="D740" s="242" t="s">
        <v>1166</v>
      </c>
      <c r="E740" s="242" t="s">
        <v>1166</v>
      </c>
      <c r="F740" s="243">
        <v>600000</v>
      </c>
      <c r="G740" s="123" t="str">
        <f t="shared" si="23"/>
        <v>0412</v>
      </c>
      <c r="J740" s="431" t="str">
        <f t="shared" si="24"/>
        <v>0412</v>
      </c>
    </row>
    <row r="741" spans="1:10" ht="25.5">
      <c r="A741" s="241" t="s">
        <v>598</v>
      </c>
      <c r="B741" s="242" t="s">
        <v>66</v>
      </c>
      <c r="C741" s="242" t="s">
        <v>357</v>
      </c>
      <c r="D741" s="242" t="s">
        <v>1007</v>
      </c>
      <c r="E741" s="242" t="s">
        <v>1166</v>
      </c>
      <c r="F741" s="243">
        <v>600000</v>
      </c>
      <c r="G741" s="123" t="str">
        <f t="shared" si="23"/>
        <v>04129000000000</v>
      </c>
      <c r="J741" s="431" t="str">
        <f t="shared" si="24"/>
        <v>04129000000000</v>
      </c>
    </row>
    <row r="742" spans="1:10" ht="25.5">
      <c r="A742" s="241" t="s">
        <v>428</v>
      </c>
      <c r="B742" s="242" t="s">
        <v>66</v>
      </c>
      <c r="C742" s="242" t="s">
        <v>357</v>
      </c>
      <c r="D742" s="242" t="s">
        <v>1011</v>
      </c>
      <c r="E742" s="242" t="s">
        <v>1166</v>
      </c>
      <c r="F742" s="243">
        <v>600000</v>
      </c>
      <c r="G742" s="123" t="str">
        <f t="shared" si="23"/>
        <v>04129090000000</v>
      </c>
      <c r="J742" s="431" t="str">
        <f t="shared" si="24"/>
        <v>04129090000000</v>
      </c>
    </row>
    <row r="743" spans="1:10" ht="38.25">
      <c r="A743" s="241" t="s">
        <v>400</v>
      </c>
      <c r="B743" s="242" t="s">
        <v>66</v>
      </c>
      <c r="C743" s="242" t="s">
        <v>357</v>
      </c>
      <c r="D743" s="242" t="s">
        <v>732</v>
      </c>
      <c r="E743" s="242" t="s">
        <v>1166</v>
      </c>
      <c r="F743" s="243">
        <v>600000</v>
      </c>
      <c r="G743" s="123" t="str">
        <f t="shared" si="23"/>
        <v>041290900Ж0000</v>
      </c>
      <c r="J743" s="431" t="str">
        <f t="shared" si="24"/>
        <v>041290900Ж0000</v>
      </c>
    </row>
    <row r="744" spans="1:10" ht="25.5">
      <c r="A744" s="241" t="s">
        <v>1306</v>
      </c>
      <c r="B744" s="242" t="s">
        <v>66</v>
      </c>
      <c r="C744" s="242" t="s">
        <v>357</v>
      </c>
      <c r="D744" s="242" t="s">
        <v>732</v>
      </c>
      <c r="E744" s="242" t="s">
        <v>1307</v>
      </c>
      <c r="F744" s="243">
        <v>600000</v>
      </c>
      <c r="G744" s="123" t="str">
        <f t="shared" si="23"/>
        <v>041290900Ж0000200</v>
      </c>
      <c r="J744" s="431" t="str">
        <f t="shared" si="24"/>
        <v>041290900Ж0000200</v>
      </c>
    </row>
    <row r="745" spans="1:10" ht="25.5">
      <c r="A745" s="241" t="s">
        <v>1188</v>
      </c>
      <c r="B745" s="242" t="s">
        <v>66</v>
      </c>
      <c r="C745" s="242" t="s">
        <v>357</v>
      </c>
      <c r="D745" s="242" t="s">
        <v>732</v>
      </c>
      <c r="E745" s="242" t="s">
        <v>1189</v>
      </c>
      <c r="F745" s="243">
        <v>600000</v>
      </c>
      <c r="G745" s="123" t="str">
        <f t="shared" ref="G745:G808" si="25">CONCATENATE(C745,D745,E745)</f>
        <v>041290900Ж0000240</v>
      </c>
      <c r="J745" s="431" t="str">
        <f t="shared" si="24"/>
        <v>041290900Ж0000240</v>
      </c>
    </row>
    <row r="746" spans="1:10">
      <c r="A746" s="241" t="s">
        <v>1214</v>
      </c>
      <c r="B746" s="242" t="s">
        <v>66</v>
      </c>
      <c r="C746" s="242" t="s">
        <v>357</v>
      </c>
      <c r="D746" s="242" t="s">
        <v>732</v>
      </c>
      <c r="E746" s="242" t="s">
        <v>327</v>
      </c>
      <c r="F746" s="243">
        <v>600000</v>
      </c>
      <c r="G746" s="123" t="str">
        <f t="shared" si="25"/>
        <v>041290900Ж0000244</v>
      </c>
      <c r="J746" s="431" t="str">
        <f t="shared" si="24"/>
        <v>041290900Ж0000244</v>
      </c>
    </row>
    <row r="747" spans="1:10">
      <c r="A747" s="241" t="s">
        <v>237</v>
      </c>
      <c r="B747" s="242" t="s">
        <v>66</v>
      </c>
      <c r="C747" s="242" t="s">
        <v>1133</v>
      </c>
      <c r="D747" s="242" t="s">
        <v>1166</v>
      </c>
      <c r="E747" s="242" t="s">
        <v>1166</v>
      </c>
      <c r="F747" s="243">
        <v>1315502</v>
      </c>
      <c r="G747" s="123" t="str">
        <f t="shared" si="25"/>
        <v>0500</v>
      </c>
      <c r="J747" s="431" t="str">
        <f t="shared" si="24"/>
        <v>0500</v>
      </c>
    </row>
    <row r="748" spans="1:10">
      <c r="A748" s="241" t="s">
        <v>3</v>
      </c>
      <c r="B748" s="242" t="s">
        <v>66</v>
      </c>
      <c r="C748" s="242" t="s">
        <v>383</v>
      </c>
      <c r="D748" s="242" t="s">
        <v>1166</v>
      </c>
      <c r="E748" s="242" t="s">
        <v>1166</v>
      </c>
      <c r="F748" s="243">
        <v>1315502</v>
      </c>
      <c r="G748" s="123" t="str">
        <f t="shared" si="25"/>
        <v>0501</v>
      </c>
      <c r="J748" s="431" t="str">
        <f t="shared" si="24"/>
        <v>0501</v>
      </c>
    </row>
    <row r="749" spans="1:10" ht="38.25">
      <c r="A749" s="241" t="s">
        <v>449</v>
      </c>
      <c r="B749" s="242" t="s">
        <v>66</v>
      </c>
      <c r="C749" s="242" t="s">
        <v>383</v>
      </c>
      <c r="D749" s="242" t="s">
        <v>970</v>
      </c>
      <c r="E749" s="242" t="s">
        <v>1166</v>
      </c>
      <c r="F749" s="243">
        <v>355502</v>
      </c>
      <c r="G749" s="123" t="str">
        <f t="shared" si="25"/>
        <v>05010300000000</v>
      </c>
      <c r="J749" s="431" t="str">
        <f t="shared" si="24"/>
        <v>05010300000000</v>
      </c>
    </row>
    <row r="750" spans="1:10" ht="38.25">
      <c r="A750" s="241" t="s">
        <v>589</v>
      </c>
      <c r="B750" s="242" t="s">
        <v>66</v>
      </c>
      <c r="C750" s="242" t="s">
        <v>383</v>
      </c>
      <c r="D750" s="242" t="s">
        <v>972</v>
      </c>
      <c r="E750" s="242" t="s">
        <v>1166</v>
      </c>
      <c r="F750" s="243">
        <v>355502</v>
      </c>
      <c r="G750" s="123" t="str">
        <f t="shared" si="25"/>
        <v>05010330000000</v>
      </c>
      <c r="J750" s="431" t="str">
        <f t="shared" si="24"/>
        <v>05010330000000</v>
      </c>
    </row>
    <row r="751" spans="1:10" ht="89.25">
      <c r="A751" s="241" t="s">
        <v>526</v>
      </c>
      <c r="B751" s="242" t="s">
        <v>66</v>
      </c>
      <c r="C751" s="242" t="s">
        <v>383</v>
      </c>
      <c r="D751" s="242" t="s">
        <v>734</v>
      </c>
      <c r="E751" s="242" t="s">
        <v>1166</v>
      </c>
      <c r="F751" s="243">
        <v>355502</v>
      </c>
      <c r="G751" s="123" t="str">
        <f t="shared" si="25"/>
        <v>05010330080000</v>
      </c>
      <c r="J751" s="431" t="str">
        <f t="shared" si="24"/>
        <v>05010330080000</v>
      </c>
    </row>
    <row r="752" spans="1:10" ht="25.5">
      <c r="A752" s="241" t="s">
        <v>1306</v>
      </c>
      <c r="B752" s="242" t="s">
        <v>66</v>
      </c>
      <c r="C752" s="242" t="s">
        <v>383</v>
      </c>
      <c r="D752" s="242" t="s">
        <v>734</v>
      </c>
      <c r="E752" s="242" t="s">
        <v>1307</v>
      </c>
      <c r="F752" s="243">
        <v>355502</v>
      </c>
      <c r="G752" s="123" t="str">
        <f t="shared" si="25"/>
        <v>05010330080000200</v>
      </c>
      <c r="J752" s="431" t="str">
        <f t="shared" si="24"/>
        <v>05010330080000200</v>
      </c>
    </row>
    <row r="753" spans="1:10" ht="25.5">
      <c r="A753" s="241" t="s">
        <v>1188</v>
      </c>
      <c r="B753" s="242" t="s">
        <v>66</v>
      </c>
      <c r="C753" s="242" t="s">
        <v>383</v>
      </c>
      <c r="D753" s="242" t="s">
        <v>734</v>
      </c>
      <c r="E753" s="242" t="s">
        <v>1189</v>
      </c>
      <c r="F753" s="243">
        <v>355502</v>
      </c>
      <c r="G753" s="123" t="str">
        <f t="shared" si="25"/>
        <v>05010330080000240</v>
      </c>
      <c r="J753" s="431" t="str">
        <f t="shared" si="24"/>
        <v>05010330080000240</v>
      </c>
    </row>
    <row r="754" spans="1:10">
      <c r="A754" s="241" t="s">
        <v>1214</v>
      </c>
      <c r="B754" s="242" t="s">
        <v>66</v>
      </c>
      <c r="C754" s="242" t="s">
        <v>383</v>
      </c>
      <c r="D754" s="242" t="s">
        <v>734</v>
      </c>
      <c r="E754" s="242" t="s">
        <v>327</v>
      </c>
      <c r="F754" s="243">
        <v>355502</v>
      </c>
      <c r="G754" s="123" t="str">
        <f t="shared" si="25"/>
        <v>05010330080000244</v>
      </c>
      <c r="J754" s="431" t="str">
        <f t="shared" si="24"/>
        <v>05010330080000244</v>
      </c>
    </row>
    <row r="755" spans="1:10" ht="25.5">
      <c r="A755" s="241" t="s">
        <v>593</v>
      </c>
      <c r="B755" s="242" t="s">
        <v>66</v>
      </c>
      <c r="C755" s="242" t="s">
        <v>383</v>
      </c>
      <c r="D755" s="242" t="s">
        <v>993</v>
      </c>
      <c r="E755" s="242" t="s">
        <v>1166</v>
      </c>
      <c r="F755" s="243">
        <v>960000</v>
      </c>
      <c r="G755" s="123" t="str">
        <f t="shared" si="25"/>
        <v>05011000000000</v>
      </c>
      <c r="J755" s="431" t="str">
        <f t="shared" si="24"/>
        <v>05011000000000</v>
      </c>
    </row>
    <row r="756" spans="1:10" ht="25.5">
      <c r="A756" s="241" t="s">
        <v>1991</v>
      </c>
      <c r="B756" s="242" t="s">
        <v>66</v>
      </c>
      <c r="C756" s="242" t="s">
        <v>383</v>
      </c>
      <c r="D756" s="242" t="s">
        <v>994</v>
      </c>
      <c r="E756" s="242" t="s">
        <v>1166</v>
      </c>
      <c r="F756" s="243">
        <v>960000</v>
      </c>
      <c r="G756" s="123" t="str">
        <f t="shared" si="25"/>
        <v>05011050000000</v>
      </c>
      <c r="J756" s="431" t="str">
        <f t="shared" si="24"/>
        <v>05011050000000</v>
      </c>
    </row>
    <row r="757" spans="1:10" ht="63.75">
      <c r="A757" s="241" t="s">
        <v>1994</v>
      </c>
      <c r="B757" s="242" t="s">
        <v>66</v>
      </c>
      <c r="C757" s="242" t="s">
        <v>383</v>
      </c>
      <c r="D757" s="242" t="s">
        <v>733</v>
      </c>
      <c r="E757" s="242" t="s">
        <v>1166</v>
      </c>
      <c r="F757" s="243">
        <v>960000</v>
      </c>
      <c r="G757" s="123" t="str">
        <f t="shared" si="25"/>
        <v>05011050080000</v>
      </c>
      <c r="J757" s="431" t="str">
        <f t="shared" si="24"/>
        <v>05011050080000</v>
      </c>
    </row>
    <row r="758" spans="1:10">
      <c r="A758" s="241" t="s">
        <v>1310</v>
      </c>
      <c r="B758" s="242" t="s">
        <v>66</v>
      </c>
      <c r="C758" s="242" t="s">
        <v>383</v>
      </c>
      <c r="D758" s="242" t="s">
        <v>733</v>
      </c>
      <c r="E758" s="242" t="s">
        <v>1311</v>
      </c>
      <c r="F758" s="243">
        <v>960000</v>
      </c>
      <c r="G758" s="123" t="str">
        <f t="shared" si="25"/>
        <v>05011050080000300</v>
      </c>
      <c r="J758" s="431" t="str">
        <f t="shared" si="24"/>
        <v>05011050080000300</v>
      </c>
    </row>
    <row r="759" spans="1:10">
      <c r="A759" s="241" t="s">
        <v>528</v>
      </c>
      <c r="B759" s="242" t="s">
        <v>66</v>
      </c>
      <c r="C759" s="242" t="s">
        <v>383</v>
      </c>
      <c r="D759" s="242" t="s">
        <v>733</v>
      </c>
      <c r="E759" s="242" t="s">
        <v>529</v>
      </c>
      <c r="F759" s="243">
        <v>960000</v>
      </c>
      <c r="G759" s="123" t="str">
        <f t="shared" si="25"/>
        <v>05011050080000360</v>
      </c>
      <c r="J759" s="431" t="str">
        <f t="shared" si="24"/>
        <v>05011050080000360</v>
      </c>
    </row>
    <row r="760" spans="1:10">
      <c r="A760" s="241" t="s">
        <v>1610</v>
      </c>
      <c r="B760" s="242" t="s">
        <v>66</v>
      </c>
      <c r="C760" s="242" t="s">
        <v>1611</v>
      </c>
      <c r="D760" s="242" t="s">
        <v>1166</v>
      </c>
      <c r="E760" s="242" t="s">
        <v>1166</v>
      </c>
      <c r="F760" s="243">
        <v>50000</v>
      </c>
      <c r="G760" s="123" t="str">
        <f t="shared" si="25"/>
        <v>0600</v>
      </c>
      <c r="J760" s="431" t="str">
        <f t="shared" si="24"/>
        <v>0600</v>
      </c>
    </row>
    <row r="761" spans="1:10">
      <c r="A761" s="241" t="s">
        <v>1612</v>
      </c>
      <c r="B761" s="242" t="s">
        <v>66</v>
      </c>
      <c r="C761" s="242" t="s">
        <v>1613</v>
      </c>
      <c r="D761" s="242" t="s">
        <v>1166</v>
      </c>
      <c r="E761" s="242" t="s">
        <v>1166</v>
      </c>
      <c r="F761" s="243">
        <v>50000</v>
      </c>
      <c r="G761" s="123" t="str">
        <f t="shared" si="25"/>
        <v>0605</v>
      </c>
      <c r="J761" s="431" t="str">
        <f t="shared" si="24"/>
        <v>0605</v>
      </c>
    </row>
    <row r="762" spans="1:10" ht="25.5">
      <c r="A762" s="241" t="s">
        <v>1665</v>
      </c>
      <c r="B762" s="242" t="s">
        <v>66</v>
      </c>
      <c r="C762" s="242" t="s">
        <v>1613</v>
      </c>
      <c r="D762" s="242" t="s">
        <v>1666</v>
      </c>
      <c r="E762" s="242" t="s">
        <v>1166</v>
      </c>
      <c r="F762" s="243">
        <v>50000</v>
      </c>
      <c r="G762" s="123" t="str">
        <f t="shared" si="25"/>
        <v>06050200000000</v>
      </c>
      <c r="J762" s="431" t="str">
        <f t="shared" si="24"/>
        <v>06050200000000</v>
      </c>
    </row>
    <row r="763" spans="1:10" ht="25.5">
      <c r="A763" s="241" t="s">
        <v>819</v>
      </c>
      <c r="B763" s="242" t="s">
        <v>66</v>
      </c>
      <c r="C763" s="242" t="s">
        <v>1613</v>
      </c>
      <c r="D763" s="242" t="s">
        <v>1667</v>
      </c>
      <c r="E763" s="242" t="s">
        <v>1166</v>
      </c>
      <c r="F763" s="243">
        <v>50000</v>
      </c>
      <c r="G763" s="123" t="str">
        <f t="shared" si="25"/>
        <v>06050210000000</v>
      </c>
      <c r="J763" s="431" t="str">
        <f t="shared" si="24"/>
        <v>06050210000000</v>
      </c>
    </row>
    <row r="764" spans="1:10" ht="76.5">
      <c r="A764" s="241" t="s">
        <v>1733</v>
      </c>
      <c r="B764" s="242" t="s">
        <v>66</v>
      </c>
      <c r="C764" s="242" t="s">
        <v>1613</v>
      </c>
      <c r="D764" s="242" t="s">
        <v>1732</v>
      </c>
      <c r="E764" s="242" t="s">
        <v>1166</v>
      </c>
      <c r="F764" s="243">
        <v>50000</v>
      </c>
      <c r="G764" s="123" t="str">
        <f t="shared" si="25"/>
        <v>060502100S4630</v>
      </c>
      <c r="J764" s="431" t="str">
        <f t="shared" si="24"/>
        <v>060502100S4630</v>
      </c>
    </row>
    <row r="765" spans="1:10" ht="25.5">
      <c r="A765" s="241" t="s">
        <v>1306</v>
      </c>
      <c r="B765" s="242" t="s">
        <v>66</v>
      </c>
      <c r="C765" s="242" t="s">
        <v>1613</v>
      </c>
      <c r="D765" s="242" t="s">
        <v>1732</v>
      </c>
      <c r="E765" s="242" t="s">
        <v>1307</v>
      </c>
      <c r="F765" s="243">
        <v>50000</v>
      </c>
      <c r="G765" s="123" t="str">
        <f t="shared" si="25"/>
        <v>060502100S4630200</v>
      </c>
      <c r="J765" s="431" t="str">
        <f t="shared" si="24"/>
        <v>060502100S4630200</v>
      </c>
    </row>
    <row r="766" spans="1:10" ht="25.5">
      <c r="A766" s="241" t="s">
        <v>1188</v>
      </c>
      <c r="B766" s="242" t="s">
        <v>66</v>
      </c>
      <c r="C766" s="242" t="s">
        <v>1613</v>
      </c>
      <c r="D766" s="242" t="s">
        <v>1732</v>
      </c>
      <c r="E766" s="242" t="s">
        <v>1189</v>
      </c>
      <c r="F766" s="243">
        <v>50000</v>
      </c>
      <c r="G766" s="123" t="str">
        <f t="shared" si="25"/>
        <v>060502100S4630240</v>
      </c>
      <c r="J766" s="431" t="str">
        <f t="shared" si="24"/>
        <v>060502100S4630240</v>
      </c>
    </row>
    <row r="767" spans="1:10">
      <c r="A767" s="241" t="s">
        <v>1214</v>
      </c>
      <c r="B767" s="242" t="s">
        <v>66</v>
      </c>
      <c r="C767" s="242" t="s">
        <v>1613</v>
      </c>
      <c r="D767" s="242" t="s">
        <v>1732</v>
      </c>
      <c r="E767" s="242" t="s">
        <v>327</v>
      </c>
      <c r="F767" s="243">
        <v>50000</v>
      </c>
      <c r="G767" s="123" t="str">
        <f t="shared" si="25"/>
        <v>060502100S4630244</v>
      </c>
      <c r="J767" s="431" t="str">
        <f t="shared" si="24"/>
        <v>060502100S4630244</v>
      </c>
    </row>
    <row r="768" spans="1:10">
      <c r="A768" s="241" t="s">
        <v>140</v>
      </c>
      <c r="B768" s="242" t="s">
        <v>66</v>
      </c>
      <c r="C768" s="242" t="s">
        <v>1135</v>
      </c>
      <c r="D768" s="242" t="s">
        <v>1166</v>
      </c>
      <c r="E768" s="242" t="s">
        <v>1166</v>
      </c>
      <c r="F768" s="243">
        <v>20344400</v>
      </c>
      <c r="G768" s="123" t="str">
        <f t="shared" si="25"/>
        <v>1000</v>
      </c>
      <c r="J768" s="431" t="str">
        <f t="shared" si="24"/>
        <v>1000</v>
      </c>
    </row>
    <row r="769" spans="1:10">
      <c r="A769" s="241" t="s">
        <v>98</v>
      </c>
      <c r="B769" s="242" t="s">
        <v>66</v>
      </c>
      <c r="C769" s="242" t="s">
        <v>375</v>
      </c>
      <c r="D769" s="242" t="s">
        <v>1166</v>
      </c>
      <c r="E769" s="242" t="s">
        <v>1166</v>
      </c>
      <c r="F769" s="243">
        <v>20344400</v>
      </c>
      <c r="G769" s="123" t="str">
        <f t="shared" si="25"/>
        <v>1003</v>
      </c>
      <c r="J769" s="431" t="str">
        <f t="shared" si="24"/>
        <v>1003</v>
      </c>
    </row>
    <row r="770" spans="1:10">
      <c r="A770" s="241" t="s">
        <v>463</v>
      </c>
      <c r="B770" s="242" t="s">
        <v>66</v>
      </c>
      <c r="C770" s="242" t="s">
        <v>375</v>
      </c>
      <c r="D770" s="242" t="s">
        <v>981</v>
      </c>
      <c r="E770" s="242" t="s">
        <v>1166</v>
      </c>
      <c r="F770" s="243">
        <v>1500000</v>
      </c>
      <c r="G770" s="123" t="str">
        <f t="shared" si="25"/>
        <v>10030600000000</v>
      </c>
      <c r="J770" s="431" t="str">
        <f t="shared" si="24"/>
        <v>10030600000000</v>
      </c>
    </row>
    <row r="771" spans="1:10" ht="25.5">
      <c r="A771" s="241" t="s">
        <v>468</v>
      </c>
      <c r="B771" s="242" t="s">
        <v>66</v>
      </c>
      <c r="C771" s="242" t="s">
        <v>375</v>
      </c>
      <c r="D771" s="242" t="s">
        <v>1921</v>
      </c>
      <c r="E771" s="242" t="s">
        <v>1166</v>
      </c>
      <c r="F771" s="243">
        <v>1500000</v>
      </c>
      <c r="G771" s="123" t="str">
        <f t="shared" si="25"/>
        <v>10030630000000</v>
      </c>
      <c r="J771" s="431" t="str">
        <f t="shared" si="24"/>
        <v>10030630000000</v>
      </c>
    </row>
    <row r="772" spans="1:10" ht="63.75">
      <c r="A772" s="241" t="s">
        <v>1484</v>
      </c>
      <c r="B772" s="242" t="s">
        <v>66</v>
      </c>
      <c r="C772" s="242" t="s">
        <v>375</v>
      </c>
      <c r="D772" s="242" t="s">
        <v>1222</v>
      </c>
      <c r="E772" s="242" t="s">
        <v>1166</v>
      </c>
      <c r="F772" s="243">
        <v>1500000</v>
      </c>
      <c r="G772" s="123" t="str">
        <f t="shared" si="25"/>
        <v>100306300L4970</v>
      </c>
      <c r="J772" s="431" t="str">
        <f t="shared" si="24"/>
        <v>100306300L4970</v>
      </c>
    </row>
    <row r="773" spans="1:10">
      <c r="A773" s="241" t="s">
        <v>1310</v>
      </c>
      <c r="B773" s="242" t="s">
        <v>66</v>
      </c>
      <c r="C773" s="242" t="s">
        <v>375</v>
      </c>
      <c r="D773" s="242" t="s">
        <v>1222</v>
      </c>
      <c r="E773" s="242" t="s">
        <v>1311</v>
      </c>
      <c r="F773" s="243">
        <v>1500000</v>
      </c>
      <c r="G773" s="123" t="str">
        <f t="shared" si="25"/>
        <v>100306300L4970300</v>
      </c>
      <c r="J773" s="431" t="str">
        <f t="shared" si="24"/>
        <v>100306300L4970300</v>
      </c>
    </row>
    <row r="774" spans="1:10" ht="25.5">
      <c r="A774" s="241" t="s">
        <v>1192</v>
      </c>
      <c r="B774" s="242" t="s">
        <v>66</v>
      </c>
      <c r="C774" s="242" t="s">
        <v>375</v>
      </c>
      <c r="D774" s="242" t="s">
        <v>1222</v>
      </c>
      <c r="E774" s="242" t="s">
        <v>554</v>
      </c>
      <c r="F774" s="243">
        <v>1500000</v>
      </c>
      <c r="G774" s="123" t="str">
        <f t="shared" si="25"/>
        <v>100306300L4970320</v>
      </c>
      <c r="J774" s="431" t="str">
        <f t="shared" si="24"/>
        <v>100306300L4970320</v>
      </c>
    </row>
    <row r="775" spans="1:10" ht="25.5">
      <c r="A775" s="241" t="s">
        <v>2117</v>
      </c>
      <c r="B775" s="242" t="s">
        <v>66</v>
      </c>
      <c r="C775" s="242" t="s">
        <v>375</v>
      </c>
      <c r="D775" s="242" t="s">
        <v>1222</v>
      </c>
      <c r="E775" s="242" t="s">
        <v>2118</v>
      </c>
      <c r="F775" s="243">
        <v>1500000</v>
      </c>
      <c r="G775" s="123" t="str">
        <f t="shared" si="25"/>
        <v>100306300L4970323</v>
      </c>
      <c r="J775" s="431" t="str">
        <f t="shared" si="24"/>
        <v>100306300L4970323</v>
      </c>
    </row>
    <row r="776" spans="1:10" ht="25.5">
      <c r="A776" s="241" t="s">
        <v>593</v>
      </c>
      <c r="B776" s="242" t="s">
        <v>66</v>
      </c>
      <c r="C776" s="242" t="s">
        <v>375</v>
      </c>
      <c r="D776" s="242" t="s">
        <v>993</v>
      </c>
      <c r="E776" s="242" t="s">
        <v>1166</v>
      </c>
      <c r="F776" s="243">
        <v>18844400</v>
      </c>
      <c r="G776" s="123" t="str">
        <f t="shared" si="25"/>
        <v>10031000000000</v>
      </c>
      <c r="J776" s="431" t="str">
        <f t="shared" si="24"/>
        <v>10031000000000</v>
      </c>
    </row>
    <row r="777" spans="1:10" ht="25.5">
      <c r="A777" s="241" t="s">
        <v>1991</v>
      </c>
      <c r="B777" s="242" t="s">
        <v>66</v>
      </c>
      <c r="C777" s="242" t="s">
        <v>375</v>
      </c>
      <c r="D777" s="242" t="s">
        <v>994</v>
      </c>
      <c r="E777" s="242" t="s">
        <v>1166</v>
      </c>
      <c r="F777" s="243">
        <v>18844400</v>
      </c>
      <c r="G777" s="123" t="str">
        <f t="shared" si="25"/>
        <v>10031050000000</v>
      </c>
      <c r="J777" s="431" t="str">
        <f t="shared" si="24"/>
        <v>10031050000000</v>
      </c>
    </row>
    <row r="778" spans="1:10" ht="153">
      <c r="A778" s="241" t="s">
        <v>1992</v>
      </c>
      <c r="B778" s="242" t="s">
        <v>66</v>
      </c>
      <c r="C778" s="242" t="s">
        <v>375</v>
      </c>
      <c r="D778" s="242" t="s">
        <v>1993</v>
      </c>
      <c r="E778" s="242" t="s">
        <v>1166</v>
      </c>
      <c r="F778" s="243">
        <v>18844400</v>
      </c>
      <c r="G778" s="123" t="str">
        <f t="shared" si="25"/>
        <v>10031050075870</v>
      </c>
      <c r="J778" s="431" t="str">
        <f t="shared" ref="J778:J841" si="26">CONCATENATE(C778,D778,E778)</f>
        <v>10031050075870</v>
      </c>
    </row>
    <row r="779" spans="1:10" ht="25.5">
      <c r="A779" s="241" t="s">
        <v>1312</v>
      </c>
      <c r="B779" s="242" t="s">
        <v>66</v>
      </c>
      <c r="C779" s="242" t="s">
        <v>375</v>
      </c>
      <c r="D779" s="242" t="s">
        <v>1993</v>
      </c>
      <c r="E779" s="242" t="s">
        <v>1313</v>
      </c>
      <c r="F779" s="243">
        <v>18844400</v>
      </c>
      <c r="G779" s="123" t="str">
        <f t="shared" si="25"/>
        <v>10031050075870400</v>
      </c>
      <c r="J779" s="431" t="str">
        <f t="shared" si="26"/>
        <v>10031050075870400</v>
      </c>
    </row>
    <row r="780" spans="1:10">
      <c r="A780" s="241" t="s">
        <v>1199</v>
      </c>
      <c r="B780" s="242" t="s">
        <v>66</v>
      </c>
      <c r="C780" s="242" t="s">
        <v>375</v>
      </c>
      <c r="D780" s="242" t="s">
        <v>1993</v>
      </c>
      <c r="E780" s="242" t="s">
        <v>75</v>
      </c>
      <c r="F780" s="243">
        <v>18844400</v>
      </c>
      <c r="G780" s="123" t="str">
        <f t="shared" si="25"/>
        <v>10031050075870410</v>
      </c>
      <c r="J780" s="431" t="str">
        <f t="shared" si="26"/>
        <v>10031050075870410</v>
      </c>
    </row>
    <row r="781" spans="1:10" ht="38.25">
      <c r="A781" s="241" t="s">
        <v>401</v>
      </c>
      <c r="B781" s="242" t="s">
        <v>66</v>
      </c>
      <c r="C781" s="242" t="s">
        <v>375</v>
      </c>
      <c r="D781" s="242" t="s">
        <v>1993</v>
      </c>
      <c r="E781" s="242" t="s">
        <v>402</v>
      </c>
      <c r="F781" s="243">
        <v>18844400</v>
      </c>
      <c r="G781" s="123" t="str">
        <f t="shared" si="25"/>
        <v>10031050075870412</v>
      </c>
      <c r="J781" s="431" t="str">
        <f t="shared" si="26"/>
        <v>10031050075870412</v>
      </c>
    </row>
    <row r="782" spans="1:10" ht="25.5">
      <c r="A782" s="241" t="s">
        <v>252</v>
      </c>
      <c r="B782" s="242" t="s">
        <v>206</v>
      </c>
      <c r="C782" s="242" t="s">
        <v>1166</v>
      </c>
      <c r="D782" s="242" t="s">
        <v>1166</v>
      </c>
      <c r="E782" s="242" t="s">
        <v>1166</v>
      </c>
      <c r="F782" s="243">
        <v>1721558434</v>
      </c>
      <c r="G782" s="123" t="str">
        <f t="shared" si="25"/>
        <v/>
      </c>
      <c r="J782" s="431" t="str">
        <f t="shared" si="26"/>
        <v/>
      </c>
    </row>
    <row r="783" spans="1:10">
      <c r="A783" s="241" t="s">
        <v>139</v>
      </c>
      <c r="B783" s="242" t="s">
        <v>206</v>
      </c>
      <c r="C783" s="242" t="s">
        <v>1134</v>
      </c>
      <c r="D783" s="242" t="s">
        <v>1166</v>
      </c>
      <c r="E783" s="242" t="s">
        <v>1166</v>
      </c>
      <c r="F783" s="243">
        <v>1634156536</v>
      </c>
      <c r="G783" s="123" t="str">
        <f t="shared" si="25"/>
        <v>0700</v>
      </c>
      <c r="J783" s="431" t="str">
        <f t="shared" si="26"/>
        <v>0700</v>
      </c>
    </row>
    <row r="784" spans="1:10">
      <c r="A784" s="241" t="s">
        <v>151</v>
      </c>
      <c r="B784" s="242" t="s">
        <v>206</v>
      </c>
      <c r="C784" s="242" t="s">
        <v>405</v>
      </c>
      <c r="D784" s="242" t="s">
        <v>1166</v>
      </c>
      <c r="E784" s="242" t="s">
        <v>1166</v>
      </c>
      <c r="F784" s="243">
        <v>524475369</v>
      </c>
      <c r="G784" s="123" t="str">
        <f t="shared" si="25"/>
        <v>0701</v>
      </c>
      <c r="J784" s="431" t="str">
        <f t="shared" si="26"/>
        <v>0701</v>
      </c>
    </row>
    <row r="785" spans="1:10" ht="25.5">
      <c r="A785" s="241" t="s">
        <v>439</v>
      </c>
      <c r="B785" s="242" t="s">
        <v>206</v>
      </c>
      <c r="C785" s="242" t="s">
        <v>405</v>
      </c>
      <c r="D785" s="242" t="s">
        <v>967</v>
      </c>
      <c r="E785" s="242" t="s">
        <v>1166</v>
      </c>
      <c r="F785" s="243">
        <v>524475369</v>
      </c>
      <c r="G785" s="123" t="str">
        <f t="shared" si="25"/>
        <v>07010100000000</v>
      </c>
      <c r="J785" s="431" t="str">
        <f t="shared" si="26"/>
        <v>07010100000000</v>
      </c>
    </row>
    <row r="786" spans="1:10" ht="25.5">
      <c r="A786" s="241" t="s">
        <v>440</v>
      </c>
      <c r="B786" s="242" t="s">
        <v>206</v>
      </c>
      <c r="C786" s="242" t="s">
        <v>405</v>
      </c>
      <c r="D786" s="242" t="s">
        <v>968</v>
      </c>
      <c r="E786" s="242" t="s">
        <v>1166</v>
      </c>
      <c r="F786" s="243">
        <v>524475369</v>
      </c>
      <c r="G786" s="123" t="str">
        <f t="shared" si="25"/>
        <v>07010110000000</v>
      </c>
      <c r="J786" s="431" t="str">
        <f t="shared" si="26"/>
        <v>07010110000000</v>
      </c>
    </row>
    <row r="787" spans="1:10" ht="102">
      <c r="A787" s="241" t="s">
        <v>407</v>
      </c>
      <c r="B787" s="242" t="s">
        <v>206</v>
      </c>
      <c r="C787" s="242" t="s">
        <v>405</v>
      </c>
      <c r="D787" s="242" t="s">
        <v>739</v>
      </c>
      <c r="E787" s="242" t="s">
        <v>1166</v>
      </c>
      <c r="F787" s="243">
        <v>57900565</v>
      </c>
      <c r="G787" s="123" t="str">
        <f t="shared" si="25"/>
        <v>07010110040010</v>
      </c>
      <c r="J787" s="431" t="str">
        <f t="shared" si="26"/>
        <v>07010110040010</v>
      </c>
    </row>
    <row r="788" spans="1:10" ht="51">
      <c r="A788" s="241" t="s">
        <v>1305</v>
      </c>
      <c r="B788" s="242" t="s">
        <v>206</v>
      </c>
      <c r="C788" s="242" t="s">
        <v>405</v>
      </c>
      <c r="D788" s="242" t="s">
        <v>739</v>
      </c>
      <c r="E788" s="242" t="s">
        <v>271</v>
      </c>
      <c r="F788" s="243">
        <v>41286792</v>
      </c>
      <c r="G788" s="123" t="str">
        <f t="shared" si="25"/>
        <v>07010110040010100</v>
      </c>
      <c r="J788" s="431" t="str">
        <f t="shared" si="26"/>
        <v>07010110040010100</v>
      </c>
    </row>
    <row r="789" spans="1:10">
      <c r="A789" s="241" t="s">
        <v>1182</v>
      </c>
      <c r="B789" s="242" t="s">
        <v>206</v>
      </c>
      <c r="C789" s="242" t="s">
        <v>405</v>
      </c>
      <c r="D789" s="242" t="s">
        <v>739</v>
      </c>
      <c r="E789" s="242" t="s">
        <v>133</v>
      </c>
      <c r="F789" s="243">
        <v>41286792</v>
      </c>
      <c r="G789" s="123" t="str">
        <f t="shared" si="25"/>
        <v>07010110040010110</v>
      </c>
      <c r="J789" s="431" t="str">
        <f t="shared" si="26"/>
        <v>07010110040010110</v>
      </c>
    </row>
    <row r="790" spans="1:10">
      <c r="A790" s="241" t="s">
        <v>1130</v>
      </c>
      <c r="B790" s="242" t="s">
        <v>206</v>
      </c>
      <c r="C790" s="242" t="s">
        <v>405</v>
      </c>
      <c r="D790" s="242" t="s">
        <v>739</v>
      </c>
      <c r="E790" s="242" t="s">
        <v>340</v>
      </c>
      <c r="F790" s="243">
        <v>31926000</v>
      </c>
      <c r="G790" s="123" t="str">
        <f t="shared" si="25"/>
        <v>07010110040010111</v>
      </c>
      <c r="J790" s="431" t="str">
        <f t="shared" si="26"/>
        <v>07010110040010111</v>
      </c>
    </row>
    <row r="791" spans="1:10" ht="38.25">
      <c r="A791" s="241" t="s">
        <v>1131</v>
      </c>
      <c r="B791" s="242" t="s">
        <v>206</v>
      </c>
      <c r="C791" s="242" t="s">
        <v>405</v>
      </c>
      <c r="D791" s="242" t="s">
        <v>739</v>
      </c>
      <c r="E791" s="242" t="s">
        <v>1052</v>
      </c>
      <c r="F791" s="243">
        <v>9360792</v>
      </c>
      <c r="G791" s="123" t="str">
        <f t="shared" si="25"/>
        <v>07010110040010119</v>
      </c>
      <c r="J791" s="431" t="str">
        <f t="shared" si="26"/>
        <v>07010110040010119</v>
      </c>
    </row>
    <row r="792" spans="1:10" ht="25.5">
      <c r="A792" s="241" t="s">
        <v>1306</v>
      </c>
      <c r="B792" s="242" t="s">
        <v>206</v>
      </c>
      <c r="C792" s="242" t="s">
        <v>405</v>
      </c>
      <c r="D792" s="242" t="s">
        <v>739</v>
      </c>
      <c r="E792" s="242" t="s">
        <v>1307</v>
      </c>
      <c r="F792" s="243">
        <v>16553773</v>
      </c>
      <c r="G792" s="123" t="str">
        <f t="shared" si="25"/>
        <v>07010110040010200</v>
      </c>
      <c r="J792" s="431" t="str">
        <f t="shared" si="26"/>
        <v>07010110040010200</v>
      </c>
    </row>
    <row r="793" spans="1:10" ht="25.5">
      <c r="A793" s="241" t="s">
        <v>1188</v>
      </c>
      <c r="B793" s="242" t="s">
        <v>206</v>
      </c>
      <c r="C793" s="242" t="s">
        <v>405</v>
      </c>
      <c r="D793" s="242" t="s">
        <v>739</v>
      </c>
      <c r="E793" s="242" t="s">
        <v>1189</v>
      </c>
      <c r="F793" s="243">
        <v>16553773</v>
      </c>
      <c r="G793" s="123" t="str">
        <f t="shared" si="25"/>
        <v>07010110040010240</v>
      </c>
      <c r="J793" s="431" t="str">
        <f t="shared" si="26"/>
        <v>07010110040010240</v>
      </c>
    </row>
    <row r="794" spans="1:10">
      <c r="A794" s="241" t="s">
        <v>1214</v>
      </c>
      <c r="B794" s="242" t="s">
        <v>206</v>
      </c>
      <c r="C794" s="242" t="s">
        <v>405</v>
      </c>
      <c r="D794" s="242" t="s">
        <v>739</v>
      </c>
      <c r="E794" s="242" t="s">
        <v>327</v>
      </c>
      <c r="F794" s="243">
        <v>16553773</v>
      </c>
      <c r="G794" s="123" t="str">
        <f t="shared" si="25"/>
        <v>07010110040010244</v>
      </c>
      <c r="J794" s="431" t="str">
        <f t="shared" si="26"/>
        <v>07010110040010244</v>
      </c>
    </row>
    <row r="795" spans="1:10">
      <c r="A795" s="241" t="s">
        <v>1308</v>
      </c>
      <c r="B795" s="242" t="s">
        <v>206</v>
      </c>
      <c r="C795" s="242" t="s">
        <v>405</v>
      </c>
      <c r="D795" s="242" t="s">
        <v>739</v>
      </c>
      <c r="E795" s="242" t="s">
        <v>1309</v>
      </c>
      <c r="F795" s="243">
        <v>60000</v>
      </c>
      <c r="G795" s="123" t="str">
        <f t="shared" si="25"/>
        <v>07010110040010800</v>
      </c>
      <c r="J795" s="431" t="str">
        <f t="shared" si="26"/>
        <v>07010110040010800</v>
      </c>
    </row>
    <row r="796" spans="1:10">
      <c r="A796" s="241" t="s">
        <v>1193</v>
      </c>
      <c r="B796" s="242" t="s">
        <v>206</v>
      </c>
      <c r="C796" s="242" t="s">
        <v>405</v>
      </c>
      <c r="D796" s="242" t="s">
        <v>739</v>
      </c>
      <c r="E796" s="242" t="s">
        <v>1194</v>
      </c>
      <c r="F796" s="243">
        <v>60000</v>
      </c>
      <c r="G796" s="123" t="str">
        <f t="shared" si="25"/>
        <v>07010110040010850</v>
      </c>
      <c r="J796" s="431" t="str">
        <f t="shared" si="26"/>
        <v>07010110040010850</v>
      </c>
    </row>
    <row r="797" spans="1:10">
      <c r="A797" s="241" t="s">
        <v>1053</v>
      </c>
      <c r="B797" s="242" t="s">
        <v>206</v>
      </c>
      <c r="C797" s="242" t="s">
        <v>405</v>
      </c>
      <c r="D797" s="242" t="s">
        <v>739</v>
      </c>
      <c r="E797" s="242" t="s">
        <v>1054</v>
      </c>
      <c r="F797" s="243">
        <v>60000</v>
      </c>
      <c r="G797" s="123" t="str">
        <f t="shared" si="25"/>
        <v>07010110040010853</v>
      </c>
      <c r="J797" s="431" t="str">
        <f t="shared" si="26"/>
        <v>07010110040010853</v>
      </c>
    </row>
    <row r="798" spans="1:10" ht="140.25">
      <c r="A798" s="241" t="s">
        <v>569</v>
      </c>
      <c r="B798" s="242" t="s">
        <v>206</v>
      </c>
      <c r="C798" s="242" t="s">
        <v>405</v>
      </c>
      <c r="D798" s="242" t="s">
        <v>740</v>
      </c>
      <c r="E798" s="242" t="s">
        <v>1166</v>
      </c>
      <c r="F798" s="243">
        <v>66843378</v>
      </c>
      <c r="G798" s="123" t="str">
        <f t="shared" si="25"/>
        <v>07010110041010</v>
      </c>
      <c r="J798" s="431" t="str">
        <f t="shared" si="26"/>
        <v>07010110041010</v>
      </c>
    </row>
    <row r="799" spans="1:10" ht="51">
      <c r="A799" s="241" t="s">
        <v>1305</v>
      </c>
      <c r="B799" s="242" t="s">
        <v>206</v>
      </c>
      <c r="C799" s="242" t="s">
        <v>405</v>
      </c>
      <c r="D799" s="242" t="s">
        <v>740</v>
      </c>
      <c r="E799" s="242" t="s">
        <v>271</v>
      </c>
      <c r="F799" s="243">
        <v>66843378</v>
      </c>
      <c r="G799" s="123" t="str">
        <f t="shared" si="25"/>
        <v>07010110041010100</v>
      </c>
      <c r="J799" s="431" t="str">
        <f t="shared" si="26"/>
        <v>07010110041010100</v>
      </c>
    </row>
    <row r="800" spans="1:10">
      <c r="A800" s="241" t="s">
        <v>1182</v>
      </c>
      <c r="B800" s="242" t="s">
        <v>206</v>
      </c>
      <c r="C800" s="242" t="s">
        <v>405</v>
      </c>
      <c r="D800" s="242" t="s">
        <v>740</v>
      </c>
      <c r="E800" s="242" t="s">
        <v>133</v>
      </c>
      <c r="F800" s="243">
        <v>66843378</v>
      </c>
      <c r="G800" s="123" t="str">
        <f t="shared" si="25"/>
        <v>07010110041010110</v>
      </c>
      <c r="J800" s="431" t="str">
        <f t="shared" si="26"/>
        <v>07010110041010110</v>
      </c>
    </row>
    <row r="801" spans="1:10">
      <c r="A801" s="241" t="s">
        <v>1130</v>
      </c>
      <c r="B801" s="242" t="s">
        <v>206</v>
      </c>
      <c r="C801" s="242" t="s">
        <v>405</v>
      </c>
      <c r="D801" s="242" t="s">
        <v>740</v>
      </c>
      <c r="E801" s="242" t="s">
        <v>340</v>
      </c>
      <c r="F801" s="243">
        <v>51339000</v>
      </c>
      <c r="G801" s="123" t="str">
        <f t="shared" si="25"/>
        <v>07010110041010111</v>
      </c>
      <c r="J801" s="431" t="str">
        <f t="shared" si="26"/>
        <v>07010110041010111</v>
      </c>
    </row>
    <row r="802" spans="1:10" ht="38.25">
      <c r="A802" s="241" t="s">
        <v>1131</v>
      </c>
      <c r="B802" s="242" t="s">
        <v>206</v>
      </c>
      <c r="C802" s="242" t="s">
        <v>405</v>
      </c>
      <c r="D802" s="242" t="s">
        <v>740</v>
      </c>
      <c r="E802" s="242" t="s">
        <v>1052</v>
      </c>
      <c r="F802" s="243">
        <v>15504378</v>
      </c>
      <c r="G802" s="123" t="str">
        <f t="shared" si="25"/>
        <v>07010110041010119</v>
      </c>
      <c r="J802" s="431" t="str">
        <f t="shared" si="26"/>
        <v>07010110041010119</v>
      </c>
    </row>
    <row r="803" spans="1:10" ht="102">
      <c r="A803" s="241" t="s">
        <v>570</v>
      </c>
      <c r="B803" s="242" t="s">
        <v>206</v>
      </c>
      <c r="C803" s="242" t="s">
        <v>405</v>
      </c>
      <c r="D803" s="242" t="s">
        <v>741</v>
      </c>
      <c r="E803" s="242" t="s">
        <v>1166</v>
      </c>
      <c r="F803" s="243">
        <v>1005000</v>
      </c>
      <c r="G803" s="123" t="str">
        <f t="shared" si="25"/>
        <v>07010110047010</v>
      </c>
      <c r="J803" s="431" t="str">
        <f t="shared" si="26"/>
        <v>07010110047010</v>
      </c>
    </row>
    <row r="804" spans="1:10" ht="51">
      <c r="A804" s="241" t="s">
        <v>1305</v>
      </c>
      <c r="B804" s="242" t="s">
        <v>206</v>
      </c>
      <c r="C804" s="242" t="s">
        <v>405</v>
      </c>
      <c r="D804" s="242" t="s">
        <v>741</v>
      </c>
      <c r="E804" s="242" t="s">
        <v>271</v>
      </c>
      <c r="F804" s="243">
        <v>1005000</v>
      </c>
      <c r="G804" s="123" t="str">
        <f t="shared" si="25"/>
        <v>07010110047010100</v>
      </c>
      <c r="J804" s="431" t="str">
        <f t="shared" si="26"/>
        <v>07010110047010100</v>
      </c>
    </row>
    <row r="805" spans="1:10">
      <c r="A805" s="241" t="s">
        <v>1182</v>
      </c>
      <c r="B805" s="242" t="s">
        <v>206</v>
      </c>
      <c r="C805" s="242" t="s">
        <v>405</v>
      </c>
      <c r="D805" s="242" t="s">
        <v>741</v>
      </c>
      <c r="E805" s="242" t="s">
        <v>133</v>
      </c>
      <c r="F805" s="243">
        <v>1005000</v>
      </c>
      <c r="G805" s="123" t="str">
        <f t="shared" si="25"/>
        <v>07010110047010110</v>
      </c>
      <c r="J805" s="431" t="str">
        <f t="shared" si="26"/>
        <v>07010110047010110</v>
      </c>
    </row>
    <row r="806" spans="1:10" ht="25.5">
      <c r="A806" s="241" t="s">
        <v>1139</v>
      </c>
      <c r="B806" s="242" t="s">
        <v>206</v>
      </c>
      <c r="C806" s="242" t="s">
        <v>405</v>
      </c>
      <c r="D806" s="242" t="s">
        <v>741</v>
      </c>
      <c r="E806" s="242" t="s">
        <v>388</v>
      </c>
      <c r="F806" s="243">
        <v>1005000</v>
      </c>
      <c r="G806" s="123" t="str">
        <f t="shared" si="25"/>
        <v>07010110047010112</v>
      </c>
      <c r="J806" s="431" t="str">
        <f t="shared" si="26"/>
        <v>07010110047010112</v>
      </c>
    </row>
    <row r="807" spans="1:10" ht="102">
      <c r="A807" s="241" t="s">
        <v>571</v>
      </c>
      <c r="B807" s="242" t="s">
        <v>206</v>
      </c>
      <c r="C807" s="242" t="s">
        <v>405</v>
      </c>
      <c r="D807" s="242" t="s">
        <v>742</v>
      </c>
      <c r="E807" s="242" t="s">
        <v>1166</v>
      </c>
      <c r="F807" s="243">
        <v>56724800</v>
      </c>
      <c r="G807" s="123" t="str">
        <f t="shared" si="25"/>
        <v>0701011004Г010</v>
      </c>
      <c r="J807" s="431" t="str">
        <f t="shared" si="26"/>
        <v>0701011004Г010</v>
      </c>
    </row>
    <row r="808" spans="1:10" ht="25.5">
      <c r="A808" s="241" t="s">
        <v>1306</v>
      </c>
      <c r="B808" s="242" t="s">
        <v>206</v>
      </c>
      <c r="C808" s="242" t="s">
        <v>405</v>
      </c>
      <c r="D808" s="242" t="s">
        <v>742</v>
      </c>
      <c r="E808" s="242" t="s">
        <v>1307</v>
      </c>
      <c r="F808" s="243">
        <v>56724800</v>
      </c>
      <c r="G808" s="123" t="str">
        <f t="shared" si="25"/>
        <v>0701011004Г010200</v>
      </c>
      <c r="J808" s="431" t="str">
        <f t="shared" si="26"/>
        <v>0701011004Г010200</v>
      </c>
    </row>
    <row r="809" spans="1:10" ht="25.5">
      <c r="A809" s="241" t="s">
        <v>1188</v>
      </c>
      <c r="B809" s="242" t="s">
        <v>206</v>
      </c>
      <c r="C809" s="242" t="s">
        <v>405</v>
      </c>
      <c r="D809" s="242" t="s">
        <v>742</v>
      </c>
      <c r="E809" s="242" t="s">
        <v>1189</v>
      </c>
      <c r="F809" s="243">
        <v>56724800</v>
      </c>
      <c r="G809" s="123" t="str">
        <f t="shared" ref="G809:G872" si="27">CONCATENATE(C809,D809,E809)</f>
        <v>0701011004Г010240</v>
      </c>
      <c r="J809" s="431" t="str">
        <f t="shared" si="26"/>
        <v>0701011004Г010240</v>
      </c>
    </row>
    <row r="810" spans="1:10">
      <c r="A810" s="241" t="s">
        <v>1214</v>
      </c>
      <c r="B810" s="242" t="s">
        <v>206</v>
      </c>
      <c r="C810" s="242" t="s">
        <v>405</v>
      </c>
      <c r="D810" s="242" t="s">
        <v>742</v>
      </c>
      <c r="E810" s="242" t="s">
        <v>327</v>
      </c>
      <c r="F810" s="243">
        <v>5880400</v>
      </c>
      <c r="G810" s="123" t="str">
        <f t="shared" si="27"/>
        <v>0701011004Г010244</v>
      </c>
      <c r="J810" s="431" t="str">
        <f t="shared" si="26"/>
        <v>0701011004Г010244</v>
      </c>
    </row>
    <row r="811" spans="1:10">
      <c r="A811" s="241" t="s">
        <v>1660</v>
      </c>
      <c r="B811" s="242" t="s">
        <v>206</v>
      </c>
      <c r="C811" s="242" t="s">
        <v>405</v>
      </c>
      <c r="D811" s="242" t="s">
        <v>742</v>
      </c>
      <c r="E811" s="242" t="s">
        <v>1661</v>
      </c>
      <c r="F811" s="243">
        <v>50844400</v>
      </c>
      <c r="G811" s="123" t="str">
        <f t="shared" si="27"/>
        <v>0701011004Г010247</v>
      </c>
      <c r="J811" s="431" t="str">
        <f t="shared" si="26"/>
        <v>0701011004Г010247</v>
      </c>
    </row>
    <row r="812" spans="1:10" ht="114.75">
      <c r="A812" s="241" t="s">
        <v>1714</v>
      </c>
      <c r="B812" s="242" t="s">
        <v>206</v>
      </c>
      <c r="C812" s="242" t="s">
        <v>405</v>
      </c>
      <c r="D812" s="242" t="s">
        <v>1715</v>
      </c>
      <c r="E812" s="242" t="s">
        <v>1166</v>
      </c>
      <c r="F812" s="243">
        <v>2204582</v>
      </c>
      <c r="G812" s="123" t="str">
        <f t="shared" si="27"/>
        <v>0701011004М010</v>
      </c>
      <c r="J812" s="431" t="str">
        <f t="shared" si="26"/>
        <v>0701011004М010</v>
      </c>
    </row>
    <row r="813" spans="1:10" ht="25.5">
      <c r="A813" s="241" t="s">
        <v>1306</v>
      </c>
      <c r="B813" s="242" t="s">
        <v>206</v>
      </c>
      <c r="C813" s="242" t="s">
        <v>405</v>
      </c>
      <c r="D813" s="242" t="s">
        <v>1715</v>
      </c>
      <c r="E813" s="242" t="s">
        <v>1307</v>
      </c>
      <c r="F813" s="243">
        <v>2204582</v>
      </c>
      <c r="G813" s="123" t="str">
        <f t="shared" si="27"/>
        <v>0701011004М010200</v>
      </c>
      <c r="J813" s="431" t="str">
        <f t="shared" si="26"/>
        <v>0701011004М010200</v>
      </c>
    </row>
    <row r="814" spans="1:10" ht="25.5">
      <c r="A814" s="241" t="s">
        <v>1188</v>
      </c>
      <c r="B814" s="242" t="s">
        <v>206</v>
      </c>
      <c r="C814" s="242" t="s">
        <v>405</v>
      </c>
      <c r="D814" s="242" t="s">
        <v>1715</v>
      </c>
      <c r="E814" s="242" t="s">
        <v>1189</v>
      </c>
      <c r="F814" s="243">
        <v>2204582</v>
      </c>
      <c r="G814" s="123" t="str">
        <f t="shared" si="27"/>
        <v>0701011004М010240</v>
      </c>
      <c r="J814" s="431" t="str">
        <f t="shared" si="26"/>
        <v>0701011004М010240</v>
      </c>
    </row>
    <row r="815" spans="1:10">
      <c r="A815" s="241" t="s">
        <v>1214</v>
      </c>
      <c r="B815" s="242" t="s">
        <v>206</v>
      </c>
      <c r="C815" s="242" t="s">
        <v>405</v>
      </c>
      <c r="D815" s="242" t="s">
        <v>1715</v>
      </c>
      <c r="E815" s="242" t="s">
        <v>327</v>
      </c>
      <c r="F815" s="243">
        <v>2204582</v>
      </c>
      <c r="G815" s="123" t="str">
        <f t="shared" si="27"/>
        <v>0701011004М010244</v>
      </c>
      <c r="J815" s="431" t="str">
        <f t="shared" si="26"/>
        <v>0701011004М010244</v>
      </c>
    </row>
    <row r="816" spans="1:10" ht="89.25">
      <c r="A816" s="241" t="s">
        <v>572</v>
      </c>
      <c r="B816" s="242" t="s">
        <v>206</v>
      </c>
      <c r="C816" s="242" t="s">
        <v>405</v>
      </c>
      <c r="D816" s="242" t="s">
        <v>743</v>
      </c>
      <c r="E816" s="242" t="s">
        <v>1166</v>
      </c>
      <c r="F816" s="243">
        <v>49911000</v>
      </c>
      <c r="G816" s="123" t="str">
        <f t="shared" si="27"/>
        <v>0701011004П010</v>
      </c>
      <c r="J816" s="431" t="str">
        <f t="shared" si="26"/>
        <v>0701011004П010</v>
      </c>
    </row>
    <row r="817" spans="1:10" ht="25.5">
      <c r="A817" s="241" t="s">
        <v>1306</v>
      </c>
      <c r="B817" s="242" t="s">
        <v>206</v>
      </c>
      <c r="C817" s="242" t="s">
        <v>405</v>
      </c>
      <c r="D817" s="242" t="s">
        <v>743</v>
      </c>
      <c r="E817" s="242" t="s">
        <v>1307</v>
      </c>
      <c r="F817" s="243">
        <v>49911000</v>
      </c>
      <c r="G817" s="123" t="str">
        <f t="shared" si="27"/>
        <v>0701011004П010200</v>
      </c>
      <c r="J817" s="431" t="str">
        <f t="shared" si="26"/>
        <v>0701011004П010200</v>
      </c>
    </row>
    <row r="818" spans="1:10" ht="25.5">
      <c r="A818" s="241" t="s">
        <v>1188</v>
      </c>
      <c r="B818" s="242" t="s">
        <v>206</v>
      </c>
      <c r="C818" s="242" t="s">
        <v>405</v>
      </c>
      <c r="D818" s="242" t="s">
        <v>743</v>
      </c>
      <c r="E818" s="242" t="s">
        <v>1189</v>
      </c>
      <c r="F818" s="243">
        <v>49911000</v>
      </c>
      <c r="G818" s="123" t="str">
        <f t="shared" si="27"/>
        <v>0701011004П010240</v>
      </c>
      <c r="J818" s="431" t="str">
        <f t="shared" si="26"/>
        <v>0701011004П010240</v>
      </c>
    </row>
    <row r="819" spans="1:10">
      <c r="A819" s="241" t="s">
        <v>1214</v>
      </c>
      <c r="B819" s="242" t="s">
        <v>206</v>
      </c>
      <c r="C819" s="242" t="s">
        <v>405</v>
      </c>
      <c r="D819" s="242" t="s">
        <v>743</v>
      </c>
      <c r="E819" s="242" t="s">
        <v>327</v>
      </c>
      <c r="F819" s="243">
        <v>49911000</v>
      </c>
      <c r="G819" s="123" t="str">
        <f t="shared" si="27"/>
        <v>0701011004П010244</v>
      </c>
      <c r="J819" s="431" t="str">
        <f t="shared" si="26"/>
        <v>0701011004П010244</v>
      </c>
    </row>
    <row r="820" spans="1:10" ht="89.25">
      <c r="A820" s="241" t="s">
        <v>958</v>
      </c>
      <c r="B820" s="242" t="s">
        <v>206</v>
      </c>
      <c r="C820" s="242" t="s">
        <v>405</v>
      </c>
      <c r="D820" s="242" t="s">
        <v>959</v>
      </c>
      <c r="E820" s="242" t="s">
        <v>1166</v>
      </c>
      <c r="F820" s="243">
        <v>16300144</v>
      </c>
      <c r="G820" s="123" t="str">
        <f t="shared" si="27"/>
        <v>0701011004Э010</v>
      </c>
      <c r="J820" s="431" t="str">
        <f t="shared" si="26"/>
        <v>0701011004Э010</v>
      </c>
    </row>
    <row r="821" spans="1:10" ht="25.5">
      <c r="A821" s="241" t="s">
        <v>1306</v>
      </c>
      <c r="B821" s="242" t="s">
        <v>206</v>
      </c>
      <c r="C821" s="242" t="s">
        <v>405</v>
      </c>
      <c r="D821" s="242" t="s">
        <v>959</v>
      </c>
      <c r="E821" s="242" t="s">
        <v>1307</v>
      </c>
      <c r="F821" s="243">
        <v>16300144</v>
      </c>
      <c r="G821" s="123" t="str">
        <f t="shared" si="27"/>
        <v>0701011004Э010200</v>
      </c>
      <c r="J821" s="431" t="str">
        <f t="shared" si="26"/>
        <v>0701011004Э010200</v>
      </c>
    </row>
    <row r="822" spans="1:10" ht="25.5">
      <c r="A822" s="241" t="s">
        <v>1188</v>
      </c>
      <c r="B822" s="242" t="s">
        <v>206</v>
      </c>
      <c r="C822" s="242" t="s">
        <v>405</v>
      </c>
      <c r="D822" s="242" t="s">
        <v>959</v>
      </c>
      <c r="E822" s="242" t="s">
        <v>1189</v>
      </c>
      <c r="F822" s="243">
        <v>16300144</v>
      </c>
      <c r="G822" s="123" t="str">
        <f t="shared" si="27"/>
        <v>0701011004Э010240</v>
      </c>
      <c r="J822" s="431" t="str">
        <f t="shared" si="26"/>
        <v>0701011004Э010240</v>
      </c>
    </row>
    <row r="823" spans="1:10">
      <c r="A823" s="241" t="s">
        <v>1660</v>
      </c>
      <c r="B823" s="242" t="s">
        <v>206</v>
      </c>
      <c r="C823" s="242" t="s">
        <v>405</v>
      </c>
      <c r="D823" s="242" t="s">
        <v>959</v>
      </c>
      <c r="E823" s="242" t="s">
        <v>1661</v>
      </c>
      <c r="F823" s="243">
        <v>16300144</v>
      </c>
      <c r="G823" s="123" t="str">
        <f t="shared" si="27"/>
        <v>0701011004Э010247</v>
      </c>
      <c r="J823" s="431" t="str">
        <f t="shared" si="26"/>
        <v>0701011004Э010247</v>
      </c>
    </row>
    <row r="824" spans="1:10" ht="229.5">
      <c r="A824" s="241" t="s">
        <v>1336</v>
      </c>
      <c r="B824" s="242" t="s">
        <v>206</v>
      </c>
      <c r="C824" s="242" t="s">
        <v>405</v>
      </c>
      <c r="D824" s="242" t="s">
        <v>738</v>
      </c>
      <c r="E824" s="242" t="s">
        <v>1166</v>
      </c>
      <c r="F824" s="243">
        <v>118840400</v>
      </c>
      <c r="G824" s="123" t="str">
        <f t="shared" si="27"/>
        <v>07010110074080</v>
      </c>
      <c r="J824" s="431" t="str">
        <f t="shared" si="26"/>
        <v>07010110074080</v>
      </c>
    </row>
    <row r="825" spans="1:10" ht="51">
      <c r="A825" s="241" t="s">
        <v>1305</v>
      </c>
      <c r="B825" s="242" t="s">
        <v>206</v>
      </c>
      <c r="C825" s="242" t="s">
        <v>405</v>
      </c>
      <c r="D825" s="242" t="s">
        <v>738</v>
      </c>
      <c r="E825" s="242" t="s">
        <v>271</v>
      </c>
      <c r="F825" s="243">
        <v>114260700</v>
      </c>
      <c r="G825" s="123" t="str">
        <f t="shared" si="27"/>
        <v>07010110074080100</v>
      </c>
      <c r="J825" s="431" t="str">
        <f t="shared" si="26"/>
        <v>07010110074080100</v>
      </c>
    </row>
    <row r="826" spans="1:10">
      <c r="A826" s="241" t="s">
        <v>1182</v>
      </c>
      <c r="B826" s="242" t="s">
        <v>206</v>
      </c>
      <c r="C826" s="242" t="s">
        <v>405</v>
      </c>
      <c r="D826" s="242" t="s">
        <v>738</v>
      </c>
      <c r="E826" s="242" t="s">
        <v>133</v>
      </c>
      <c r="F826" s="243">
        <v>114260700</v>
      </c>
      <c r="G826" s="123" t="str">
        <f t="shared" si="27"/>
        <v>07010110074080110</v>
      </c>
      <c r="J826" s="431" t="str">
        <f t="shared" si="26"/>
        <v>07010110074080110</v>
      </c>
    </row>
    <row r="827" spans="1:10">
      <c r="A827" s="241" t="s">
        <v>1130</v>
      </c>
      <c r="B827" s="242" t="s">
        <v>206</v>
      </c>
      <c r="C827" s="242" t="s">
        <v>405</v>
      </c>
      <c r="D827" s="242" t="s">
        <v>738</v>
      </c>
      <c r="E827" s="242" t="s">
        <v>340</v>
      </c>
      <c r="F827" s="243">
        <v>86509893</v>
      </c>
      <c r="G827" s="123" t="str">
        <f t="shared" si="27"/>
        <v>07010110074080111</v>
      </c>
      <c r="J827" s="431" t="str">
        <f t="shared" si="26"/>
        <v>07010110074080111</v>
      </c>
    </row>
    <row r="828" spans="1:10" ht="25.5">
      <c r="A828" s="241" t="s">
        <v>1139</v>
      </c>
      <c r="B828" s="242" t="s">
        <v>206</v>
      </c>
      <c r="C828" s="242" t="s">
        <v>405</v>
      </c>
      <c r="D828" s="242" t="s">
        <v>738</v>
      </c>
      <c r="E828" s="242" t="s">
        <v>388</v>
      </c>
      <c r="F828" s="243">
        <v>2860000</v>
      </c>
      <c r="G828" s="123" t="str">
        <f t="shared" si="27"/>
        <v>07010110074080112</v>
      </c>
      <c r="J828" s="431" t="str">
        <f t="shared" si="26"/>
        <v>07010110074080112</v>
      </c>
    </row>
    <row r="829" spans="1:10" ht="38.25">
      <c r="A829" s="241" t="s">
        <v>1131</v>
      </c>
      <c r="B829" s="242" t="s">
        <v>206</v>
      </c>
      <c r="C829" s="242" t="s">
        <v>405</v>
      </c>
      <c r="D829" s="242" t="s">
        <v>738</v>
      </c>
      <c r="E829" s="242" t="s">
        <v>1052</v>
      </c>
      <c r="F829" s="243">
        <v>24890807</v>
      </c>
      <c r="G829" s="123" t="str">
        <f t="shared" si="27"/>
        <v>07010110074080119</v>
      </c>
      <c r="J829" s="431" t="str">
        <f t="shared" si="26"/>
        <v>07010110074080119</v>
      </c>
    </row>
    <row r="830" spans="1:10" ht="25.5">
      <c r="A830" s="241" t="s">
        <v>1306</v>
      </c>
      <c r="B830" s="242" t="s">
        <v>206</v>
      </c>
      <c r="C830" s="242" t="s">
        <v>405</v>
      </c>
      <c r="D830" s="242" t="s">
        <v>738</v>
      </c>
      <c r="E830" s="242" t="s">
        <v>1307</v>
      </c>
      <c r="F830" s="243">
        <v>4579700</v>
      </c>
      <c r="G830" s="123" t="str">
        <f t="shared" si="27"/>
        <v>07010110074080200</v>
      </c>
      <c r="J830" s="431" t="str">
        <f t="shared" si="26"/>
        <v>07010110074080200</v>
      </c>
    </row>
    <row r="831" spans="1:10" ht="25.5">
      <c r="A831" s="241" t="s">
        <v>1188</v>
      </c>
      <c r="B831" s="242" t="s">
        <v>206</v>
      </c>
      <c r="C831" s="242" t="s">
        <v>405</v>
      </c>
      <c r="D831" s="242" t="s">
        <v>738</v>
      </c>
      <c r="E831" s="242" t="s">
        <v>1189</v>
      </c>
      <c r="F831" s="243">
        <v>4579700</v>
      </c>
      <c r="G831" s="123" t="str">
        <f t="shared" si="27"/>
        <v>07010110074080240</v>
      </c>
      <c r="J831" s="431" t="str">
        <f t="shared" si="26"/>
        <v>07010110074080240</v>
      </c>
    </row>
    <row r="832" spans="1:10">
      <c r="A832" s="241" t="s">
        <v>1214</v>
      </c>
      <c r="B832" s="242" t="s">
        <v>206</v>
      </c>
      <c r="C832" s="242" t="s">
        <v>405</v>
      </c>
      <c r="D832" s="242" t="s">
        <v>738</v>
      </c>
      <c r="E832" s="242" t="s">
        <v>327</v>
      </c>
      <c r="F832" s="243">
        <v>4579700</v>
      </c>
      <c r="G832" s="123" t="str">
        <f t="shared" si="27"/>
        <v>07010110074080244</v>
      </c>
      <c r="J832" s="431" t="str">
        <f t="shared" si="26"/>
        <v>07010110074080244</v>
      </c>
    </row>
    <row r="833" spans="1:10" ht="229.5">
      <c r="A833" s="241" t="s">
        <v>1337</v>
      </c>
      <c r="B833" s="242" t="s">
        <v>206</v>
      </c>
      <c r="C833" s="242" t="s">
        <v>405</v>
      </c>
      <c r="D833" s="242" t="s">
        <v>736</v>
      </c>
      <c r="E833" s="242" t="s">
        <v>1166</v>
      </c>
      <c r="F833" s="243">
        <v>148105900</v>
      </c>
      <c r="G833" s="123" t="str">
        <f t="shared" si="27"/>
        <v>07010110075880</v>
      </c>
      <c r="J833" s="431" t="str">
        <f t="shared" si="26"/>
        <v>07010110075880</v>
      </c>
    </row>
    <row r="834" spans="1:10" ht="51">
      <c r="A834" s="241" t="s">
        <v>1305</v>
      </c>
      <c r="B834" s="242" t="s">
        <v>206</v>
      </c>
      <c r="C834" s="242" t="s">
        <v>405</v>
      </c>
      <c r="D834" s="242" t="s">
        <v>736</v>
      </c>
      <c r="E834" s="242" t="s">
        <v>271</v>
      </c>
      <c r="F834" s="243">
        <v>140995000</v>
      </c>
      <c r="G834" s="123" t="str">
        <f t="shared" si="27"/>
        <v>07010110075880100</v>
      </c>
      <c r="J834" s="431" t="str">
        <f t="shared" si="26"/>
        <v>07010110075880100</v>
      </c>
    </row>
    <row r="835" spans="1:10">
      <c r="A835" s="241" t="s">
        <v>1182</v>
      </c>
      <c r="B835" s="242" t="s">
        <v>206</v>
      </c>
      <c r="C835" s="242" t="s">
        <v>405</v>
      </c>
      <c r="D835" s="242" t="s">
        <v>736</v>
      </c>
      <c r="E835" s="242" t="s">
        <v>133</v>
      </c>
      <c r="F835" s="243">
        <v>140995000</v>
      </c>
      <c r="G835" s="123" t="str">
        <f t="shared" si="27"/>
        <v>07010110075880110</v>
      </c>
      <c r="J835" s="431" t="str">
        <f t="shared" si="26"/>
        <v>07010110075880110</v>
      </c>
    </row>
    <row r="836" spans="1:10">
      <c r="A836" s="241" t="s">
        <v>1130</v>
      </c>
      <c r="B836" s="242" t="s">
        <v>206</v>
      </c>
      <c r="C836" s="242" t="s">
        <v>405</v>
      </c>
      <c r="D836" s="242" t="s">
        <v>736</v>
      </c>
      <c r="E836" s="242" t="s">
        <v>340</v>
      </c>
      <c r="F836" s="243">
        <v>107188520</v>
      </c>
      <c r="G836" s="123" t="str">
        <f t="shared" si="27"/>
        <v>07010110075880111</v>
      </c>
      <c r="J836" s="431" t="str">
        <f t="shared" si="26"/>
        <v>07010110075880111</v>
      </c>
    </row>
    <row r="837" spans="1:10" ht="25.5">
      <c r="A837" s="241" t="s">
        <v>1139</v>
      </c>
      <c r="B837" s="242" t="s">
        <v>206</v>
      </c>
      <c r="C837" s="242" t="s">
        <v>405</v>
      </c>
      <c r="D837" s="242" t="s">
        <v>736</v>
      </c>
      <c r="E837" s="242" t="s">
        <v>388</v>
      </c>
      <c r="F837" s="243">
        <v>2095000</v>
      </c>
      <c r="G837" s="123" t="str">
        <f t="shared" si="27"/>
        <v>07010110075880112</v>
      </c>
      <c r="J837" s="431" t="str">
        <f t="shared" si="26"/>
        <v>07010110075880112</v>
      </c>
    </row>
    <row r="838" spans="1:10" ht="38.25">
      <c r="A838" s="241" t="s">
        <v>1131</v>
      </c>
      <c r="B838" s="242" t="s">
        <v>206</v>
      </c>
      <c r="C838" s="242" t="s">
        <v>405</v>
      </c>
      <c r="D838" s="242" t="s">
        <v>736</v>
      </c>
      <c r="E838" s="242" t="s">
        <v>1052</v>
      </c>
      <c r="F838" s="243">
        <v>31711480</v>
      </c>
      <c r="G838" s="123" t="str">
        <f t="shared" si="27"/>
        <v>07010110075880119</v>
      </c>
      <c r="J838" s="431" t="str">
        <f t="shared" si="26"/>
        <v>07010110075880119</v>
      </c>
    </row>
    <row r="839" spans="1:10" ht="25.5">
      <c r="A839" s="241" t="s">
        <v>1306</v>
      </c>
      <c r="B839" s="242" t="s">
        <v>206</v>
      </c>
      <c r="C839" s="242" t="s">
        <v>405</v>
      </c>
      <c r="D839" s="242" t="s">
        <v>736</v>
      </c>
      <c r="E839" s="242" t="s">
        <v>1307</v>
      </c>
      <c r="F839" s="243">
        <v>7110900</v>
      </c>
      <c r="G839" s="123" t="str">
        <f t="shared" si="27"/>
        <v>07010110075880200</v>
      </c>
      <c r="J839" s="431" t="str">
        <f t="shared" si="26"/>
        <v>07010110075880200</v>
      </c>
    </row>
    <row r="840" spans="1:10" ht="25.5">
      <c r="A840" s="241" t="s">
        <v>1188</v>
      </c>
      <c r="B840" s="242" t="s">
        <v>206</v>
      </c>
      <c r="C840" s="242" t="s">
        <v>405</v>
      </c>
      <c r="D840" s="242" t="s">
        <v>736</v>
      </c>
      <c r="E840" s="242" t="s">
        <v>1189</v>
      </c>
      <c r="F840" s="243">
        <v>7110900</v>
      </c>
      <c r="G840" s="123" t="str">
        <f t="shared" si="27"/>
        <v>07010110075880240</v>
      </c>
      <c r="J840" s="431" t="str">
        <f t="shared" si="26"/>
        <v>07010110075880240</v>
      </c>
    </row>
    <row r="841" spans="1:10">
      <c r="A841" s="241" t="s">
        <v>1214</v>
      </c>
      <c r="B841" s="242" t="s">
        <v>206</v>
      </c>
      <c r="C841" s="242" t="s">
        <v>405</v>
      </c>
      <c r="D841" s="242" t="s">
        <v>736</v>
      </c>
      <c r="E841" s="242" t="s">
        <v>327</v>
      </c>
      <c r="F841" s="243">
        <v>7110900</v>
      </c>
      <c r="G841" s="123" t="str">
        <f t="shared" si="27"/>
        <v>07010110075880244</v>
      </c>
      <c r="J841" s="431" t="str">
        <f t="shared" si="26"/>
        <v>07010110075880244</v>
      </c>
    </row>
    <row r="842" spans="1:10" ht="89.25">
      <c r="A842" s="241" t="s">
        <v>2119</v>
      </c>
      <c r="B842" s="242" t="s">
        <v>206</v>
      </c>
      <c r="C842" s="242" t="s">
        <v>405</v>
      </c>
      <c r="D842" s="242" t="s">
        <v>2120</v>
      </c>
      <c r="E842" s="242" t="s">
        <v>1166</v>
      </c>
      <c r="F842" s="243">
        <v>6639600</v>
      </c>
      <c r="G842" s="123" t="str">
        <f t="shared" si="27"/>
        <v>070101100S5820</v>
      </c>
      <c r="J842" s="431" t="str">
        <f t="shared" ref="J842:J905" si="28">CONCATENATE(C842,D842,E842)</f>
        <v>070101100S5820</v>
      </c>
    </row>
    <row r="843" spans="1:10" ht="25.5">
      <c r="A843" s="241" t="s">
        <v>1306</v>
      </c>
      <c r="B843" s="242" t="s">
        <v>206</v>
      </c>
      <c r="C843" s="242" t="s">
        <v>405</v>
      </c>
      <c r="D843" s="242" t="s">
        <v>2120</v>
      </c>
      <c r="E843" s="242" t="s">
        <v>1307</v>
      </c>
      <c r="F843" s="243">
        <v>6639600</v>
      </c>
      <c r="G843" s="123" t="str">
        <f t="shared" si="27"/>
        <v>070101100S5820200</v>
      </c>
      <c r="J843" s="431" t="str">
        <f t="shared" si="28"/>
        <v>070101100S5820200</v>
      </c>
    </row>
    <row r="844" spans="1:10" ht="25.5">
      <c r="A844" s="241" t="s">
        <v>1188</v>
      </c>
      <c r="B844" s="242" t="s">
        <v>206</v>
      </c>
      <c r="C844" s="242" t="s">
        <v>405</v>
      </c>
      <c r="D844" s="242" t="s">
        <v>2120</v>
      </c>
      <c r="E844" s="242" t="s">
        <v>1189</v>
      </c>
      <c r="F844" s="243">
        <v>6639600</v>
      </c>
      <c r="G844" s="123" t="str">
        <f t="shared" si="27"/>
        <v>070101100S5820240</v>
      </c>
      <c r="J844" s="431" t="str">
        <f t="shared" si="28"/>
        <v>070101100S5820240</v>
      </c>
    </row>
    <row r="845" spans="1:10">
      <c r="A845" s="241" t="s">
        <v>1214</v>
      </c>
      <c r="B845" s="242" t="s">
        <v>206</v>
      </c>
      <c r="C845" s="242" t="s">
        <v>405</v>
      </c>
      <c r="D845" s="242" t="s">
        <v>2120</v>
      </c>
      <c r="E845" s="242" t="s">
        <v>327</v>
      </c>
      <c r="F845" s="243">
        <v>6639600</v>
      </c>
      <c r="G845" s="123" t="str">
        <f t="shared" si="27"/>
        <v>070101100S5820244</v>
      </c>
      <c r="J845" s="431" t="str">
        <f t="shared" si="28"/>
        <v>070101100S5820244</v>
      </c>
    </row>
    <row r="846" spans="1:10">
      <c r="A846" s="241" t="s">
        <v>152</v>
      </c>
      <c r="B846" s="242" t="s">
        <v>206</v>
      </c>
      <c r="C846" s="242" t="s">
        <v>392</v>
      </c>
      <c r="D846" s="242" t="s">
        <v>1166</v>
      </c>
      <c r="E846" s="242" t="s">
        <v>1166</v>
      </c>
      <c r="F846" s="243">
        <v>917638377</v>
      </c>
      <c r="G846" s="123" t="str">
        <f t="shared" si="27"/>
        <v>0702</v>
      </c>
      <c r="J846" s="431" t="str">
        <f t="shared" si="28"/>
        <v>0702</v>
      </c>
    </row>
    <row r="847" spans="1:10" ht="25.5">
      <c r="A847" s="241" t="s">
        <v>439</v>
      </c>
      <c r="B847" s="242" t="s">
        <v>206</v>
      </c>
      <c r="C847" s="242" t="s">
        <v>392</v>
      </c>
      <c r="D847" s="242" t="s">
        <v>967</v>
      </c>
      <c r="E847" s="242" t="s">
        <v>1166</v>
      </c>
      <c r="F847" s="243">
        <v>917037043</v>
      </c>
      <c r="G847" s="123" t="str">
        <f t="shared" si="27"/>
        <v>07020100000000</v>
      </c>
      <c r="J847" s="431" t="str">
        <f t="shared" si="28"/>
        <v>07020100000000</v>
      </c>
    </row>
    <row r="848" spans="1:10" ht="25.5">
      <c r="A848" s="241" t="s">
        <v>440</v>
      </c>
      <c r="B848" s="242" t="s">
        <v>206</v>
      </c>
      <c r="C848" s="242" t="s">
        <v>392</v>
      </c>
      <c r="D848" s="242" t="s">
        <v>968</v>
      </c>
      <c r="E848" s="242" t="s">
        <v>1166</v>
      </c>
      <c r="F848" s="243">
        <v>917037043</v>
      </c>
      <c r="G848" s="123" t="str">
        <f t="shared" si="27"/>
        <v>07020110000000</v>
      </c>
      <c r="J848" s="431" t="str">
        <f t="shared" si="28"/>
        <v>07020110000000</v>
      </c>
    </row>
    <row r="849" spans="1:10" ht="102">
      <c r="A849" s="241" t="s">
        <v>410</v>
      </c>
      <c r="B849" s="242" t="s">
        <v>206</v>
      </c>
      <c r="C849" s="242" t="s">
        <v>392</v>
      </c>
      <c r="D849" s="242" t="s">
        <v>747</v>
      </c>
      <c r="E849" s="242" t="s">
        <v>1166</v>
      </c>
      <c r="F849" s="243">
        <v>83038955</v>
      </c>
      <c r="G849" s="123" t="str">
        <f t="shared" si="27"/>
        <v>07020110040020</v>
      </c>
      <c r="J849" s="431" t="str">
        <f t="shared" si="28"/>
        <v>07020110040020</v>
      </c>
    </row>
    <row r="850" spans="1:10" ht="51">
      <c r="A850" s="241" t="s">
        <v>1305</v>
      </c>
      <c r="B850" s="242" t="s">
        <v>206</v>
      </c>
      <c r="C850" s="242" t="s">
        <v>392</v>
      </c>
      <c r="D850" s="242" t="s">
        <v>747</v>
      </c>
      <c r="E850" s="242" t="s">
        <v>271</v>
      </c>
      <c r="F850" s="243">
        <v>53548003</v>
      </c>
      <c r="G850" s="123" t="str">
        <f t="shared" si="27"/>
        <v>07020110040020100</v>
      </c>
      <c r="J850" s="431" t="str">
        <f t="shared" si="28"/>
        <v>07020110040020100</v>
      </c>
    </row>
    <row r="851" spans="1:10">
      <c r="A851" s="241" t="s">
        <v>1182</v>
      </c>
      <c r="B851" s="242" t="s">
        <v>206</v>
      </c>
      <c r="C851" s="242" t="s">
        <v>392</v>
      </c>
      <c r="D851" s="242" t="s">
        <v>747</v>
      </c>
      <c r="E851" s="242" t="s">
        <v>133</v>
      </c>
      <c r="F851" s="243">
        <v>53548003</v>
      </c>
      <c r="G851" s="123" t="str">
        <f t="shared" si="27"/>
        <v>07020110040020110</v>
      </c>
      <c r="J851" s="431" t="str">
        <f t="shared" si="28"/>
        <v>07020110040020110</v>
      </c>
    </row>
    <row r="852" spans="1:10">
      <c r="A852" s="241" t="s">
        <v>1130</v>
      </c>
      <c r="B852" s="242" t="s">
        <v>206</v>
      </c>
      <c r="C852" s="242" t="s">
        <v>392</v>
      </c>
      <c r="D852" s="242" t="s">
        <v>747</v>
      </c>
      <c r="E852" s="242" t="s">
        <v>340</v>
      </c>
      <c r="F852" s="243">
        <v>41514000</v>
      </c>
      <c r="G852" s="123" t="str">
        <f t="shared" si="27"/>
        <v>07020110040020111</v>
      </c>
      <c r="J852" s="431" t="str">
        <f t="shared" si="28"/>
        <v>07020110040020111</v>
      </c>
    </row>
    <row r="853" spans="1:10" ht="38.25">
      <c r="A853" s="241" t="s">
        <v>1131</v>
      </c>
      <c r="B853" s="242" t="s">
        <v>206</v>
      </c>
      <c r="C853" s="242" t="s">
        <v>392</v>
      </c>
      <c r="D853" s="242" t="s">
        <v>747</v>
      </c>
      <c r="E853" s="242" t="s">
        <v>1052</v>
      </c>
      <c r="F853" s="243">
        <v>12034003</v>
      </c>
      <c r="G853" s="123" t="str">
        <f t="shared" si="27"/>
        <v>07020110040020119</v>
      </c>
      <c r="J853" s="431" t="str">
        <f t="shared" si="28"/>
        <v>07020110040020119</v>
      </c>
    </row>
    <row r="854" spans="1:10" ht="25.5">
      <c r="A854" s="241" t="s">
        <v>1306</v>
      </c>
      <c r="B854" s="242" t="s">
        <v>206</v>
      </c>
      <c r="C854" s="242" t="s">
        <v>392</v>
      </c>
      <c r="D854" s="242" t="s">
        <v>747</v>
      </c>
      <c r="E854" s="242" t="s">
        <v>1307</v>
      </c>
      <c r="F854" s="243">
        <v>29446952</v>
      </c>
      <c r="G854" s="123" t="str">
        <f t="shared" si="27"/>
        <v>07020110040020200</v>
      </c>
      <c r="J854" s="431" t="str">
        <f t="shared" si="28"/>
        <v>07020110040020200</v>
      </c>
    </row>
    <row r="855" spans="1:10" ht="25.5">
      <c r="A855" s="241" t="s">
        <v>1188</v>
      </c>
      <c r="B855" s="242" t="s">
        <v>206</v>
      </c>
      <c r="C855" s="242" t="s">
        <v>392</v>
      </c>
      <c r="D855" s="242" t="s">
        <v>747</v>
      </c>
      <c r="E855" s="242" t="s">
        <v>1189</v>
      </c>
      <c r="F855" s="243">
        <v>29446952</v>
      </c>
      <c r="G855" s="123" t="str">
        <f t="shared" si="27"/>
        <v>07020110040020240</v>
      </c>
      <c r="J855" s="431" t="str">
        <f t="shared" si="28"/>
        <v>07020110040020240</v>
      </c>
    </row>
    <row r="856" spans="1:10" ht="25.5">
      <c r="A856" s="241" t="s">
        <v>2013</v>
      </c>
      <c r="B856" s="242" t="s">
        <v>206</v>
      </c>
      <c r="C856" s="242" t="s">
        <v>392</v>
      </c>
      <c r="D856" s="242" t="s">
        <v>747</v>
      </c>
      <c r="E856" s="242" t="s">
        <v>341</v>
      </c>
      <c r="F856" s="243">
        <v>1400000</v>
      </c>
      <c r="G856" s="123" t="str">
        <f t="shared" si="27"/>
        <v>07020110040020243</v>
      </c>
      <c r="J856" s="431" t="str">
        <f t="shared" si="28"/>
        <v>07020110040020243</v>
      </c>
    </row>
    <row r="857" spans="1:10">
      <c r="A857" s="241" t="s">
        <v>1214</v>
      </c>
      <c r="B857" s="242" t="s">
        <v>206</v>
      </c>
      <c r="C857" s="242" t="s">
        <v>392</v>
      </c>
      <c r="D857" s="242" t="s">
        <v>747</v>
      </c>
      <c r="E857" s="242" t="s">
        <v>327</v>
      </c>
      <c r="F857" s="243">
        <v>28046952</v>
      </c>
      <c r="G857" s="123" t="str">
        <f t="shared" si="27"/>
        <v>07020110040020244</v>
      </c>
      <c r="J857" s="431" t="str">
        <f t="shared" si="28"/>
        <v>07020110040020244</v>
      </c>
    </row>
    <row r="858" spans="1:10">
      <c r="A858" s="241" t="s">
        <v>1308</v>
      </c>
      <c r="B858" s="242" t="s">
        <v>206</v>
      </c>
      <c r="C858" s="242" t="s">
        <v>392</v>
      </c>
      <c r="D858" s="242" t="s">
        <v>747</v>
      </c>
      <c r="E858" s="242" t="s">
        <v>1309</v>
      </c>
      <c r="F858" s="243">
        <v>44000</v>
      </c>
      <c r="G858" s="123" t="str">
        <f t="shared" si="27"/>
        <v>07020110040020800</v>
      </c>
      <c r="J858" s="431" t="str">
        <f t="shared" si="28"/>
        <v>07020110040020800</v>
      </c>
    </row>
    <row r="859" spans="1:10">
      <c r="A859" s="241" t="s">
        <v>1193</v>
      </c>
      <c r="B859" s="242" t="s">
        <v>206</v>
      </c>
      <c r="C859" s="242" t="s">
        <v>392</v>
      </c>
      <c r="D859" s="242" t="s">
        <v>747</v>
      </c>
      <c r="E859" s="242" t="s">
        <v>1194</v>
      </c>
      <c r="F859" s="243">
        <v>44000</v>
      </c>
      <c r="G859" s="123" t="str">
        <f t="shared" si="27"/>
        <v>07020110040020850</v>
      </c>
      <c r="J859" s="431" t="str">
        <f t="shared" si="28"/>
        <v>07020110040020850</v>
      </c>
    </row>
    <row r="860" spans="1:10">
      <c r="A860" s="241" t="s">
        <v>1053</v>
      </c>
      <c r="B860" s="242" t="s">
        <v>206</v>
      </c>
      <c r="C860" s="242" t="s">
        <v>392</v>
      </c>
      <c r="D860" s="242" t="s">
        <v>747</v>
      </c>
      <c r="E860" s="242" t="s">
        <v>1054</v>
      </c>
      <c r="F860" s="243">
        <v>44000</v>
      </c>
      <c r="G860" s="123" t="str">
        <f t="shared" si="27"/>
        <v>07020110040020853</v>
      </c>
      <c r="J860" s="431" t="str">
        <f t="shared" si="28"/>
        <v>07020110040020853</v>
      </c>
    </row>
    <row r="861" spans="1:10" ht="140.25">
      <c r="A861" s="241" t="s">
        <v>412</v>
      </c>
      <c r="B861" s="242" t="s">
        <v>206</v>
      </c>
      <c r="C861" s="242" t="s">
        <v>392</v>
      </c>
      <c r="D861" s="242" t="s">
        <v>748</v>
      </c>
      <c r="E861" s="242" t="s">
        <v>1166</v>
      </c>
      <c r="F861" s="243">
        <v>99004080</v>
      </c>
      <c r="G861" s="123" t="str">
        <f t="shared" si="27"/>
        <v>07020110041020</v>
      </c>
      <c r="J861" s="431" t="str">
        <f t="shared" si="28"/>
        <v>07020110041020</v>
      </c>
    </row>
    <row r="862" spans="1:10" ht="51">
      <c r="A862" s="241" t="s">
        <v>1305</v>
      </c>
      <c r="B862" s="242" t="s">
        <v>206</v>
      </c>
      <c r="C862" s="242" t="s">
        <v>392</v>
      </c>
      <c r="D862" s="242" t="s">
        <v>748</v>
      </c>
      <c r="E862" s="242" t="s">
        <v>271</v>
      </c>
      <c r="F862" s="243">
        <v>99004080</v>
      </c>
      <c r="G862" s="123" t="str">
        <f t="shared" si="27"/>
        <v>07020110041020100</v>
      </c>
      <c r="J862" s="431" t="str">
        <f t="shared" si="28"/>
        <v>07020110041020100</v>
      </c>
    </row>
    <row r="863" spans="1:10">
      <c r="A863" s="241" t="s">
        <v>1182</v>
      </c>
      <c r="B863" s="242" t="s">
        <v>206</v>
      </c>
      <c r="C863" s="242" t="s">
        <v>392</v>
      </c>
      <c r="D863" s="242" t="s">
        <v>748</v>
      </c>
      <c r="E863" s="242" t="s">
        <v>133</v>
      </c>
      <c r="F863" s="243">
        <v>99004080</v>
      </c>
      <c r="G863" s="123" t="str">
        <f t="shared" si="27"/>
        <v>07020110041020110</v>
      </c>
      <c r="J863" s="431" t="str">
        <f t="shared" si="28"/>
        <v>07020110041020110</v>
      </c>
    </row>
    <row r="864" spans="1:10">
      <c r="A864" s="241" t="s">
        <v>1130</v>
      </c>
      <c r="B864" s="242" t="s">
        <v>206</v>
      </c>
      <c r="C864" s="242" t="s">
        <v>392</v>
      </c>
      <c r="D864" s="242" t="s">
        <v>748</v>
      </c>
      <c r="E864" s="242" t="s">
        <v>340</v>
      </c>
      <c r="F864" s="243">
        <v>76040000</v>
      </c>
      <c r="G864" s="123" t="str">
        <f t="shared" si="27"/>
        <v>07020110041020111</v>
      </c>
      <c r="J864" s="431" t="str">
        <f t="shared" si="28"/>
        <v>07020110041020111</v>
      </c>
    </row>
    <row r="865" spans="1:10" ht="38.25">
      <c r="A865" s="241" t="s">
        <v>1131</v>
      </c>
      <c r="B865" s="242" t="s">
        <v>206</v>
      </c>
      <c r="C865" s="242" t="s">
        <v>392</v>
      </c>
      <c r="D865" s="242" t="s">
        <v>748</v>
      </c>
      <c r="E865" s="242" t="s">
        <v>1052</v>
      </c>
      <c r="F865" s="243">
        <v>22964080</v>
      </c>
      <c r="G865" s="123" t="str">
        <f t="shared" si="27"/>
        <v>07020110041020119</v>
      </c>
      <c r="J865" s="431" t="str">
        <f t="shared" si="28"/>
        <v>07020110041020119</v>
      </c>
    </row>
    <row r="866" spans="1:10" ht="127.5">
      <c r="A866" s="241" t="s">
        <v>527</v>
      </c>
      <c r="B866" s="242" t="s">
        <v>206</v>
      </c>
      <c r="C866" s="242" t="s">
        <v>392</v>
      </c>
      <c r="D866" s="242" t="s">
        <v>754</v>
      </c>
      <c r="E866" s="242" t="s">
        <v>1166</v>
      </c>
      <c r="F866" s="243">
        <v>2300000</v>
      </c>
      <c r="G866" s="123" t="str">
        <f t="shared" si="27"/>
        <v>07020110043020</v>
      </c>
      <c r="J866" s="431" t="str">
        <f t="shared" si="28"/>
        <v>07020110043020</v>
      </c>
    </row>
    <row r="867" spans="1:10" ht="51">
      <c r="A867" s="241" t="s">
        <v>1305</v>
      </c>
      <c r="B867" s="242" t="s">
        <v>206</v>
      </c>
      <c r="C867" s="242" t="s">
        <v>392</v>
      </c>
      <c r="D867" s="242" t="s">
        <v>754</v>
      </c>
      <c r="E867" s="242" t="s">
        <v>271</v>
      </c>
      <c r="F867" s="243">
        <v>798000</v>
      </c>
      <c r="G867" s="123" t="str">
        <f t="shared" si="27"/>
        <v>07020110043020100</v>
      </c>
      <c r="J867" s="431" t="str">
        <f t="shared" si="28"/>
        <v>07020110043020100</v>
      </c>
    </row>
    <row r="868" spans="1:10">
      <c r="A868" s="241" t="s">
        <v>1182</v>
      </c>
      <c r="B868" s="242" t="s">
        <v>206</v>
      </c>
      <c r="C868" s="242" t="s">
        <v>392</v>
      </c>
      <c r="D868" s="242" t="s">
        <v>754</v>
      </c>
      <c r="E868" s="242" t="s">
        <v>133</v>
      </c>
      <c r="F868" s="243">
        <v>798000</v>
      </c>
      <c r="G868" s="123" t="str">
        <f t="shared" si="27"/>
        <v>07020110043020110</v>
      </c>
      <c r="J868" s="431" t="str">
        <f t="shared" si="28"/>
        <v>07020110043020110</v>
      </c>
    </row>
    <row r="869" spans="1:10" ht="25.5">
      <c r="A869" s="241" t="s">
        <v>1139</v>
      </c>
      <c r="B869" s="242" t="s">
        <v>206</v>
      </c>
      <c r="C869" s="242" t="s">
        <v>392</v>
      </c>
      <c r="D869" s="242" t="s">
        <v>754</v>
      </c>
      <c r="E869" s="242" t="s">
        <v>388</v>
      </c>
      <c r="F869" s="243">
        <v>618000</v>
      </c>
      <c r="G869" s="123" t="str">
        <f t="shared" si="27"/>
        <v>07020110043020112</v>
      </c>
      <c r="J869" s="431" t="str">
        <f t="shared" si="28"/>
        <v>07020110043020112</v>
      </c>
    </row>
    <row r="870" spans="1:10">
      <c r="A870" s="241" t="s">
        <v>1869</v>
      </c>
      <c r="B870" s="242" t="s">
        <v>206</v>
      </c>
      <c r="C870" s="242" t="s">
        <v>392</v>
      </c>
      <c r="D870" s="242" t="s">
        <v>754</v>
      </c>
      <c r="E870" s="242" t="s">
        <v>1055</v>
      </c>
      <c r="F870" s="243">
        <v>180000</v>
      </c>
      <c r="G870" s="123" t="str">
        <f t="shared" si="27"/>
        <v>07020110043020113</v>
      </c>
      <c r="J870" s="431" t="str">
        <f t="shared" si="28"/>
        <v>07020110043020113</v>
      </c>
    </row>
    <row r="871" spans="1:10" ht="25.5">
      <c r="A871" s="241" t="s">
        <v>1306</v>
      </c>
      <c r="B871" s="242" t="s">
        <v>206</v>
      </c>
      <c r="C871" s="242" t="s">
        <v>392</v>
      </c>
      <c r="D871" s="242" t="s">
        <v>754</v>
      </c>
      <c r="E871" s="242" t="s">
        <v>1307</v>
      </c>
      <c r="F871" s="243">
        <v>1502000</v>
      </c>
      <c r="G871" s="123" t="str">
        <f t="shared" si="27"/>
        <v>07020110043020200</v>
      </c>
      <c r="J871" s="431" t="str">
        <f t="shared" si="28"/>
        <v>07020110043020200</v>
      </c>
    </row>
    <row r="872" spans="1:10" ht="25.5">
      <c r="A872" s="241" t="s">
        <v>1188</v>
      </c>
      <c r="B872" s="242" t="s">
        <v>206</v>
      </c>
      <c r="C872" s="242" t="s">
        <v>392</v>
      </c>
      <c r="D872" s="242" t="s">
        <v>754</v>
      </c>
      <c r="E872" s="242" t="s">
        <v>1189</v>
      </c>
      <c r="F872" s="243">
        <v>1502000</v>
      </c>
      <c r="G872" s="123" t="str">
        <f t="shared" si="27"/>
        <v>07020110043020240</v>
      </c>
      <c r="J872" s="431" t="str">
        <f t="shared" si="28"/>
        <v>07020110043020240</v>
      </c>
    </row>
    <row r="873" spans="1:10">
      <c r="A873" s="241" t="s">
        <v>1214</v>
      </c>
      <c r="B873" s="242" t="s">
        <v>206</v>
      </c>
      <c r="C873" s="242" t="s">
        <v>392</v>
      </c>
      <c r="D873" s="242" t="s">
        <v>754</v>
      </c>
      <c r="E873" s="242" t="s">
        <v>327</v>
      </c>
      <c r="F873" s="243">
        <v>1502000</v>
      </c>
      <c r="G873" s="123" t="str">
        <f t="shared" ref="G873:G936" si="29">CONCATENATE(C873,D873,E873)</f>
        <v>07020110043020244</v>
      </c>
      <c r="J873" s="431" t="str">
        <f t="shared" si="28"/>
        <v>07020110043020244</v>
      </c>
    </row>
    <row r="874" spans="1:10" ht="102">
      <c r="A874" s="241" t="s">
        <v>575</v>
      </c>
      <c r="B874" s="242" t="s">
        <v>206</v>
      </c>
      <c r="C874" s="242" t="s">
        <v>392</v>
      </c>
      <c r="D874" s="242" t="s">
        <v>749</v>
      </c>
      <c r="E874" s="242" t="s">
        <v>1166</v>
      </c>
      <c r="F874" s="243">
        <v>1230000</v>
      </c>
      <c r="G874" s="123" t="str">
        <f t="shared" si="29"/>
        <v>07020110047020</v>
      </c>
      <c r="J874" s="431" t="str">
        <f t="shared" si="28"/>
        <v>07020110047020</v>
      </c>
    </row>
    <row r="875" spans="1:10" ht="51">
      <c r="A875" s="241" t="s">
        <v>1305</v>
      </c>
      <c r="B875" s="242" t="s">
        <v>206</v>
      </c>
      <c r="C875" s="242" t="s">
        <v>392</v>
      </c>
      <c r="D875" s="242" t="s">
        <v>749</v>
      </c>
      <c r="E875" s="242" t="s">
        <v>271</v>
      </c>
      <c r="F875" s="243">
        <v>1230000</v>
      </c>
      <c r="G875" s="123" t="str">
        <f t="shared" si="29"/>
        <v>07020110047020100</v>
      </c>
      <c r="J875" s="431" t="str">
        <f t="shared" si="28"/>
        <v>07020110047020100</v>
      </c>
    </row>
    <row r="876" spans="1:10">
      <c r="A876" s="241" t="s">
        <v>1182</v>
      </c>
      <c r="B876" s="242" t="s">
        <v>206</v>
      </c>
      <c r="C876" s="242" t="s">
        <v>392</v>
      </c>
      <c r="D876" s="242" t="s">
        <v>749</v>
      </c>
      <c r="E876" s="242" t="s">
        <v>133</v>
      </c>
      <c r="F876" s="243">
        <v>1230000</v>
      </c>
      <c r="G876" s="123" t="str">
        <f t="shared" si="29"/>
        <v>07020110047020110</v>
      </c>
      <c r="J876" s="431" t="str">
        <f t="shared" si="28"/>
        <v>07020110047020110</v>
      </c>
    </row>
    <row r="877" spans="1:10" ht="25.5">
      <c r="A877" s="241" t="s">
        <v>1139</v>
      </c>
      <c r="B877" s="242" t="s">
        <v>206</v>
      </c>
      <c r="C877" s="242" t="s">
        <v>392</v>
      </c>
      <c r="D877" s="242" t="s">
        <v>749</v>
      </c>
      <c r="E877" s="242" t="s">
        <v>388</v>
      </c>
      <c r="F877" s="243">
        <v>1230000</v>
      </c>
      <c r="G877" s="123" t="str">
        <f t="shared" si="29"/>
        <v>07020110047020112</v>
      </c>
      <c r="J877" s="431" t="str">
        <f t="shared" si="28"/>
        <v>07020110047020112</v>
      </c>
    </row>
    <row r="878" spans="1:10" ht="114.75">
      <c r="A878" s="241" t="s">
        <v>577</v>
      </c>
      <c r="B878" s="242" t="s">
        <v>206</v>
      </c>
      <c r="C878" s="242" t="s">
        <v>392</v>
      </c>
      <c r="D878" s="242" t="s">
        <v>750</v>
      </c>
      <c r="E878" s="242" t="s">
        <v>1166</v>
      </c>
      <c r="F878" s="243">
        <v>111193656</v>
      </c>
      <c r="G878" s="123" t="str">
        <f t="shared" si="29"/>
        <v>0702011004Г020</v>
      </c>
      <c r="J878" s="431" t="str">
        <f t="shared" si="28"/>
        <v>0702011004Г020</v>
      </c>
    </row>
    <row r="879" spans="1:10" ht="25.5">
      <c r="A879" s="241" t="s">
        <v>1306</v>
      </c>
      <c r="B879" s="242" t="s">
        <v>206</v>
      </c>
      <c r="C879" s="242" t="s">
        <v>392</v>
      </c>
      <c r="D879" s="242" t="s">
        <v>750</v>
      </c>
      <c r="E879" s="242" t="s">
        <v>1307</v>
      </c>
      <c r="F879" s="243">
        <v>111193656</v>
      </c>
      <c r="G879" s="123" t="str">
        <f t="shared" si="29"/>
        <v>0702011004Г020200</v>
      </c>
      <c r="J879" s="431" t="str">
        <f t="shared" si="28"/>
        <v>0702011004Г020200</v>
      </c>
    </row>
    <row r="880" spans="1:10" ht="25.5">
      <c r="A880" s="241" t="s">
        <v>1188</v>
      </c>
      <c r="B880" s="242" t="s">
        <v>206</v>
      </c>
      <c r="C880" s="242" t="s">
        <v>392</v>
      </c>
      <c r="D880" s="242" t="s">
        <v>750</v>
      </c>
      <c r="E880" s="242" t="s">
        <v>1189</v>
      </c>
      <c r="F880" s="243">
        <v>111193656</v>
      </c>
      <c r="G880" s="123" t="str">
        <f t="shared" si="29"/>
        <v>0702011004Г020240</v>
      </c>
      <c r="J880" s="431" t="str">
        <f t="shared" si="28"/>
        <v>0702011004Г020240</v>
      </c>
    </row>
    <row r="881" spans="1:10">
      <c r="A881" s="241" t="s">
        <v>1214</v>
      </c>
      <c r="B881" s="242" t="s">
        <v>206</v>
      </c>
      <c r="C881" s="242" t="s">
        <v>392</v>
      </c>
      <c r="D881" s="242" t="s">
        <v>750</v>
      </c>
      <c r="E881" s="242" t="s">
        <v>327</v>
      </c>
      <c r="F881" s="243">
        <v>4837000</v>
      </c>
      <c r="G881" s="123" t="str">
        <f t="shared" si="29"/>
        <v>0702011004Г020244</v>
      </c>
      <c r="J881" s="431" t="str">
        <f t="shared" si="28"/>
        <v>0702011004Г020244</v>
      </c>
    </row>
    <row r="882" spans="1:10">
      <c r="A882" s="241" t="s">
        <v>1660</v>
      </c>
      <c r="B882" s="242" t="s">
        <v>206</v>
      </c>
      <c r="C882" s="242" t="s">
        <v>392</v>
      </c>
      <c r="D882" s="242" t="s">
        <v>750</v>
      </c>
      <c r="E882" s="242" t="s">
        <v>1661</v>
      </c>
      <c r="F882" s="243">
        <v>106356656</v>
      </c>
      <c r="G882" s="123" t="str">
        <f t="shared" si="29"/>
        <v>0702011004Г020247</v>
      </c>
      <c r="J882" s="431" t="str">
        <f t="shared" si="28"/>
        <v>0702011004Г020247</v>
      </c>
    </row>
    <row r="883" spans="1:10" ht="114.75">
      <c r="A883" s="241" t="s">
        <v>1716</v>
      </c>
      <c r="B883" s="242" t="s">
        <v>206</v>
      </c>
      <c r="C883" s="242" t="s">
        <v>392</v>
      </c>
      <c r="D883" s="242" t="s">
        <v>1717</v>
      </c>
      <c r="E883" s="242" t="s">
        <v>1166</v>
      </c>
      <c r="F883" s="243">
        <v>2344390</v>
      </c>
      <c r="G883" s="123" t="str">
        <f t="shared" si="29"/>
        <v>0702011004М020</v>
      </c>
      <c r="J883" s="431" t="str">
        <f t="shared" si="28"/>
        <v>0702011004М020</v>
      </c>
    </row>
    <row r="884" spans="1:10" ht="25.5">
      <c r="A884" s="241" t="s">
        <v>1306</v>
      </c>
      <c r="B884" s="242" t="s">
        <v>206</v>
      </c>
      <c r="C884" s="242" t="s">
        <v>392</v>
      </c>
      <c r="D884" s="242" t="s">
        <v>1717</v>
      </c>
      <c r="E884" s="242" t="s">
        <v>1307</v>
      </c>
      <c r="F884" s="243">
        <v>2344390</v>
      </c>
      <c r="G884" s="123" t="str">
        <f t="shared" si="29"/>
        <v>0702011004М020200</v>
      </c>
      <c r="J884" s="431" t="str">
        <f t="shared" si="28"/>
        <v>0702011004М020200</v>
      </c>
    </row>
    <row r="885" spans="1:10" ht="25.5">
      <c r="A885" s="241" t="s">
        <v>1188</v>
      </c>
      <c r="B885" s="242" t="s">
        <v>206</v>
      </c>
      <c r="C885" s="242" t="s">
        <v>392</v>
      </c>
      <c r="D885" s="242" t="s">
        <v>1717</v>
      </c>
      <c r="E885" s="242" t="s">
        <v>1189</v>
      </c>
      <c r="F885" s="243">
        <v>2344390</v>
      </c>
      <c r="G885" s="123" t="str">
        <f t="shared" si="29"/>
        <v>0702011004М020240</v>
      </c>
      <c r="J885" s="431" t="str">
        <f t="shared" si="28"/>
        <v>0702011004М020240</v>
      </c>
    </row>
    <row r="886" spans="1:10">
      <c r="A886" s="241" t="s">
        <v>1214</v>
      </c>
      <c r="B886" s="242" t="s">
        <v>206</v>
      </c>
      <c r="C886" s="242" t="s">
        <v>392</v>
      </c>
      <c r="D886" s="242" t="s">
        <v>1717</v>
      </c>
      <c r="E886" s="242" t="s">
        <v>327</v>
      </c>
      <c r="F886" s="243">
        <v>2344390</v>
      </c>
      <c r="G886" s="123" t="str">
        <f t="shared" si="29"/>
        <v>0702011004М020244</v>
      </c>
      <c r="J886" s="431" t="str">
        <f t="shared" si="28"/>
        <v>0702011004М020244</v>
      </c>
    </row>
    <row r="887" spans="1:10" ht="102">
      <c r="A887" s="241" t="s">
        <v>579</v>
      </c>
      <c r="B887" s="242" t="s">
        <v>206</v>
      </c>
      <c r="C887" s="242" t="s">
        <v>392</v>
      </c>
      <c r="D887" s="242" t="s">
        <v>755</v>
      </c>
      <c r="E887" s="242" t="s">
        <v>1166</v>
      </c>
      <c r="F887" s="243">
        <v>8050000</v>
      </c>
      <c r="G887" s="123" t="str">
        <f t="shared" si="29"/>
        <v>0702011004П020</v>
      </c>
      <c r="J887" s="431" t="str">
        <f t="shared" si="28"/>
        <v>0702011004П020</v>
      </c>
    </row>
    <row r="888" spans="1:10" ht="25.5">
      <c r="A888" s="241" t="s">
        <v>1306</v>
      </c>
      <c r="B888" s="242" t="s">
        <v>206</v>
      </c>
      <c r="C888" s="242" t="s">
        <v>392</v>
      </c>
      <c r="D888" s="242" t="s">
        <v>755</v>
      </c>
      <c r="E888" s="242" t="s">
        <v>1307</v>
      </c>
      <c r="F888" s="243">
        <v>8050000</v>
      </c>
      <c r="G888" s="123" t="str">
        <f t="shared" si="29"/>
        <v>0702011004П020200</v>
      </c>
      <c r="J888" s="431" t="str">
        <f t="shared" si="28"/>
        <v>0702011004П020200</v>
      </c>
    </row>
    <row r="889" spans="1:10" ht="25.5">
      <c r="A889" s="241" t="s">
        <v>1188</v>
      </c>
      <c r="B889" s="242" t="s">
        <v>206</v>
      </c>
      <c r="C889" s="242" t="s">
        <v>392</v>
      </c>
      <c r="D889" s="242" t="s">
        <v>755</v>
      </c>
      <c r="E889" s="242" t="s">
        <v>1189</v>
      </c>
      <c r="F889" s="243">
        <v>8050000</v>
      </c>
      <c r="G889" s="123" t="str">
        <f t="shared" si="29"/>
        <v>0702011004П020240</v>
      </c>
      <c r="J889" s="431" t="str">
        <f t="shared" si="28"/>
        <v>0702011004П020240</v>
      </c>
    </row>
    <row r="890" spans="1:10">
      <c r="A890" s="241" t="s">
        <v>1214</v>
      </c>
      <c r="B890" s="242" t="s">
        <v>206</v>
      </c>
      <c r="C890" s="242" t="s">
        <v>392</v>
      </c>
      <c r="D890" s="242" t="s">
        <v>755</v>
      </c>
      <c r="E890" s="242" t="s">
        <v>327</v>
      </c>
      <c r="F890" s="243">
        <v>8050000</v>
      </c>
      <c r="G890" s="123" t="str">
        <f t="shared" si="29"/>
        <v>0702011004П020244</v>
      </c>
      <c r="J890" s="431" t="str">
        <f t="shared" si="28"/>
        <v>0702011004П020244</v>
      </c>
    </row>
    <row r="891" spans="1:10" ht="102">
      <c r="A891" s="241" t="s">
        <v>960</v>
      </c>
      <c r="B891" s="242" t="s">
        <v>206</v>
      </c>
      <c r="C891" s="242" t="s">
        <v>392</v>
      </c>
      <c r="D891" s="242" t="s">
        <v>961</v>
      </c>
      <c r="E891" s="242" t="s">
        <v>1166</v>
      </c>
      <c r="F891" s="243">
        <v>15068000</v>
      </c>
      <c r="G891" s="123" t="str">
        <f t="shared" si="29"/>
        <v>0702011004Э020</v>
      </c>
      <c r="J891" s="431" t="str">
        <f t="shared" si="28"/>
        <v>0702011004Э020</v>
      </c>
    </row>
    <row r="892" spans="1:10" ht="25.5">
      <c r="A892" s="241" t="s">
        <v>1306</v>
      </c>
      <c r="B892" s="242" t="s">
        <v>206</v>
      </c>
      <c r="C892" s="242" t="s">
        <v>392</v>
      </c>
      <c r="D892" s="242" t="s">
        <v>961</v>
      </c>
      <c r="E892" s="242" t="s">
        <v>1307</v>
      </c>
      <c r="F892" s="243">
        <v>15068000</v>
      </c>
      <c r="G892" s="123" t="str">
        <f t="shared" si="29"/>
        <v>0702011004Э020200</v>
      </c>
      <c r="J892" s="431" t="str">
        <f t="shared" si="28"/>
        <v>0702011004Э020200</v>
      </c>
    </row>
    <row r="893" spans="1:10" ht="25.5">
      <c r="A893" s="241" t="s">
        <v>1188</v>
      </c>
      <c r="B893" s="242" t="s">
        <v>206</v>
      </c>
      <c r="C893" s="242" t="s">
        <v>392</v>
      </c>
      <c r="D893" s="242" t="s">
        <v>961</v>
      </c>
      <c r="E893" s="242" t="s">
        <v>1189</v>
      </c>
      <c r="F893" s="243">
        <v>15068000</v>
      </c>
      <c r="G893" s="123" t="str">
        <f t="shared" si="29"/>
        <v>0702011004Э020240</v>
      </c>
      <c r="J893" s="431" t="str">
        <f t="shared" si="28"/>
        <v>0702011004Э020240</v>
      </c>
    </row>
    <row r="894" spans="1:10">
      <c r="A894" s="241" t="s">
        <v>1660</v>
      </c>
      <c r="B894" s="242" t="s">
        <v>206</v>
      </c>
      <c r="C894" s="242" t="s">
        <v>392</v>
      </c>
      <c r="D894" s="242" t="s">
        <v>961</v>
      </c>
      <c r="E894" s="242" t="s">
        <v>1661</v>
      </c>
      <c r="F894" s="243">
        <v>15068000</v>
      </c>
      <c r="G894" s="123" t="str">
        <f t="shared" si="29"/>
        <v>0702011004Э020247</v>
      </c>
      <c r="J894" s="431" t="str">
        <f t="shared" si="28"/>
        <v>0702011004Э020247</v>
      </c>
    </row>
    <row r="895" spans="1:10" ht="229.5">
      <c r="A895" s="241" t="s">
        <v>1338</v>
      </c>
      <c r="B895" s="242" t="s">
        <v>206</v>
      </c>
      <c r="C895" s="242" t="s">
        <v>392</v>
      </c>
      <c r="D895" s="242" t="s">
        <v>746</v>
      </c>
      <c r="E895" s="242" t="s">
        <v>1166</v>
      </c>
      <c r="F895" s="243">
        <v>113533000</v>
      </c>
      <c r="G895" s="123" t="str">
        <f t="shared" si="29"/>
        <v>07020110074090</v>
      </c>
      <c r="J895" s="431" t="str">
        <f t="shared" si="28"/>
        <v>07020110074090</v>
      </c>
    </row>
    <row r="896" spans="1:10" ht="51">
      <c r="A896" s="241" t="s">
        <v>1305</v>
      </c>
      <c r="B896" s="242" t="s">
        <v>206</v>
      </c>
      <c r="C896" s="242" t="s">
        <v>392</v>
      </c>
      <c r="D896" s="242" t="s">
        <v>746</v>
      </c>
      <c r="E896" s="242" t="s">
        <v>271</v>
      </c>
      <c r="F896" s="243">
        <v>113296470</v>
      </c>
      <c r="G896" s="123" t="str">
        <f t="shared" si="29"/>
        <v>07020110074090100</v>
      </c>
      <c r="J896" s="431" t="str">
        <f t="shared" si="28"/>
        <v>07020110074090100</v>
      </c>
    </row>
    <row r="897" spans="1:10">
      <c r="A897" s="241" t="s">
        <v>1182</v>
      </c>
      <c r="B897" s="242" t="s">
        <v>206</v>
      </c>
      <c r="C897" s="242" t="s">
        <v>392</v>
      </c>
      <c r="D897" s="242" t="s">
        <v>746</v>
      </c>
      <c r="E897" s="242" t="s">
        <v>133</v>
      </c>
      <c r="F897" s="243">
        <v>113296470</v>
      </c>
      <c r="G897" s="123" t="str">
        <f t="shared" si="29"/>
        <v>07020110074090110</v>
      </c>
      <c r="J897" s="431" t="str">
        <f t="shared" si="28"/>
        <v>07020110074090110</v>
      </c>
    </row>
    <row r="898" spans="1:10">
      <c r="A898" s="241" t="s">
        <v>1130</v>
      </c>
      <c r="B898" s="242" t="s">
        <v>206</v>
      </c>
      <c r="C898" s="242" t="s">
        <v>392</v>
      </c>
      <c r="D898" s="242" t="s">
        <v>746</v>
      </c>
      <c r="E898" s="242" t="s">
        <v>340</v>
      </c>
      <c r="F898" s="243">
        <v>86590341</v>
      </c>
      <c r="G898" s="123" t="str">
        <f t="shared" si="29"/>
        <v>07020110074090111</v>
      </c>
      <c r="J898" s="431" t="str">
        <f t="shared" si="28"/>
        <v>07020110074090111</v>
      </c>
    </row>
    <row r="899" spans="1:10" ht="25.5">
      <c r="A899" s="241" t="s">
        <v>1139</v>
      </c>
      <c r="B899" s="242" t="s">
        <v>206</v>
      </c>
      <c r="C899" s="242" t="s">
        <v>392</v>
      </c>
      <c r="D899" s="242" t="s">
        <v>746</v>
      </c>
      <c r="E899" s="242" t="s">
        <v>388</v>
      </c>
      <c r="F899" s="243">
        <v>1966000</v>
      </c>
      <c r="G899" s="123" t="str">
        <f t="shared" si="29"/>
        <v>07020110074090112</v>
      </c>
      <c r="J899" s="431" t="str">
        <f t="shared" si="28"/>
        <v>07020110074090112</v>
      </c>
    </row>
    <row r="900" spans="1:10" ht="38.25">
      <c r="A900" s="241" t="s">
        <v>1131</v>
      </c>
      <c r="B900" s="242" t="s">
        <v>206</v>
      </c>
      <c r="C900" s="242" t="s">
        <v>392</v>
      </c>
      <c r="D900" s="242" t="s">
        <v>746</v>
      </c>
      <c r="E900" s="242" t="s">
        <v>1052</v>
      </c>
      <c r="F900" s="243">
        <v>24740129</v>
      </c>
      <c r="G900" s="123" t="str">
        <f t="shared" si="29"/>
        <v>07020110074090119</v>
      </c>
      <c r="J900" s="431" t="str">
        <f t="shared" si="28"/>
        <v>07020110074090119</v>
      </c>
    </row>
    <row r="901" spans="1:10" ht="25.5">
      <c r="A901" s="241" t="s">
        <v>1306</v>
      </c>
      <c r="B901" s="242" t="s">
        <v>206</v>
      </c>
      <c r="C901" s="242" t="s">
        <v>392</v>
      </c>
      <c r="D901" s="242" t="s">
        <v>746</v>
      </c>
      <c r="E901" s="242" t="s">
        <v>1307</v>
      </c>
      <c r="F901" s="243">
        <v>236530</v>
      </c>
      <c r="G901" s="123" t="str">
        <f t="shared" si="29"/>
        <v>07020110074090200</v>
      </c>
      <c r="J901" s="431" t="str">
        <f t="shared" si="28"/>
        <v>07020110074090200</v>
      </c>
    </row>
    <row r="902" spans="1:10" ht="25.5">
      <c r="A902" s="241" t="s">
        <v>1188</v>
      </c>
      <c r="B902" s="242" t="s">
        <v>206</v>
      </c>
      <c r="C902" s="242" t="s">
        <v>392</v>
      </c>
      <c r="D902" s="242" t="s">
        <v>746</v>
      </c>
      <c r="E902" s="242" t="s">
        <v>1189</v>
      </c>
      <c r="F902" s="243">
        <v>236530</v>
      </c>
      <c r="G902" s="123" t="str">
        <f t="shared" si="29"/>
        <v>07020110074090240</v>
      </c>
      <c r="J902" s="431" t="str">
        <f t="shared" si="28"/>
        <v>07020110074090240</v>
      </c>
    </row>
    <row r="903" spans="1:10">
      <c r="A903" s="241" t="s">
        <v>1214</v>
      </c>
      <c r="B903" s="242" t="s">
        <v>206</v>
      </c>
      <c r="C903" s="242" t="s">
        <v>392</v>
      </c>
      <c r="D903" s="242" t="s">
        <v>746</v>
      </c>
      <c r="E903" s="242" t="s">
        <v>327</v>
      </c>
      <c r="F903" s="243">
        <v>236530</v>
      </c>
      <c r="G903" s="123" t="str">
        <f t="shared" si="29"/>
        <v>07020110074090244</v>
      </c>
      <c r="J903" s="431" t="str">
        <f t="shared" si="28"/>
        <v>07020110074090244</v>
      </c>
    </row>
    <row r="904" spans="1:10" ht="229.5">
      <c r="A904" s="241" t="s">
        <v>1339</v>
      </c>
      <c r="B904" s="242" t="s">
        <v>206</v>
      </c>
      <c r="C904" s="242" t="s">
        <v>392</v>
      </c>
      <c r="D904" s="242" t="s">
        <v>744</v>
      </c>
      <c r="E904" s="242" t="s">
        <v>1166</v>
      </c>
      <c r="F904" s="243">
        <v>463299570</v>
      </c>
      <c r="G904" s="123" t="str">
        <f t="shared" si="29"/>
        <v>07020110075640</v>
      </c>
      <c r="J904" s="431" t="str">
        <f t="shared" si="28"/>
        <v>07020110075640</v>
      </c>
    </row>
    <row r="905" spans="1:10" ht="51">
      <c r="A905" s="241" t="s">
        <v>1305</v>
      </c>
      <c r="B905" s="242" t="s">
        <v>206</v>
      </c>
      <c r="C905" s="242" t="s">
        <v>392</v>
      </c>
      <c r="D905" s="242" t="s">
        <v>744</v>
      </c>
      <c r="E905" s="242" t="s">
        <v>271</v>
      </c>
      <c r="F905" s="243">
        <v>427710763</v>
      </c>
      <c r="G905" s="123" t="str">
        <f t="shared" si="29"/>
        <v>07020110075640100</v>
      </c>
      <c r="J905" s="431" t="str">
        <f t="shared" si="28"/>
        <v>07020110075640100</v>
      </c>
    </row>
    <row r="906" spans="1:10">
      <c r="A906" s="241" t="s">
        <v>1182</v>
      </c>
      <c r="B906" s="242" t="s">
        <v>206</v>
      </c>
      <c r="C906" s="242" t="s">
        <v>392</v>
      </c>
      <c r="D906" s="242" t="s">
        <v>744</v>
      </c>
      <c r="E906" s="242" t="s">
        <v>133</v>
      </c>
      <c r="F906" s="243">
        <v>427710763</v>
      </c>
      <c r="G906" s="123" t="str">
        <f t="shared" si="29"/>
        <v>07020110075640110</v>
      </c>
      <c r="J906" s="431" t="str">
        <f t="shared" ref="J906:J969" si="30">CONCATENATE(C906,D906,E906)</f>
        <v>07020110075640110</v>
      </c>
    </row>
    <row r="907" spans="1:10">
      <c r="A907" s="241" t="s">
        <v>1130</v>
      </c>
      <c r="B907" s="242" t="s">
        <v>206</v>
      </c>
      <c r="C907" s="242" t="s">
        <v>392</v>
      </c>
      <c r="D907" s="242" t="s">
        <v>744</v>
      </c>
      <c r="E907" s="242" t="s">
        <v>340</v>
      </c>
      <c r="F907" s="243">
        <v>326136833</v>
      </c>
      <c r="G907" s="123" t="str">
        <f t="shared" si="29"/>
        <v>07020110075640111</v>
      </c>
      <c r="J907" s="431" t="str">
        <f t="shared" si="30"/>
        <v>07020110075640111</v>
      </c>
    </row>
    <row r="908" spans="1:10" ht="25.5">
      <c r="A908" s="241" t="s">
        <v>1139</v>
      </c>
      <c r="B908" s="242" t="s">
        <v>206</v>
      </c>
      <c r="C908" s="242" t="s">
        <v>392</v>
      </c>
      <c r="D908" s="242" t="s">
        <v>744</v>
      </c>
      <c r="E908" s="242" t="s">
        <v>388</v>
      </c>
      <c r="F908" s="243">
        <v>3985000</v>
      </c>
      <c r="G908" s="123" t="str">
        <f t="shared" si="29"/>
        <v>07020110075640112</v>
      </c>
      <c r="J908" s="431" t="str">
        <f t="shared" si="30"/>
        <v>07020110075640112</v>
      </c>
    </row>
    <row r="909" spans="1:10" ht="38.25">
      <c r="A909" s="241" t="s">
        <v>1131</v>
      </c>
      <c r="B909" s="242" t="s">
        <v>206</v>
      </c>
      <c r="C909" s="242" t="s">
        <v>392</v>
      </c>
      <c r="D909" s="242" t="s">
        <v>744</v>
      </c>
      <c r="E909" s="242" t="s">
        <v>1052</v>
      </c>
      <c r="F909" s="243">
        <v>97588930</v>
      </c>
      <c r="G909" s="123" t="str">
        <f t="shared" si="29"/>
        <v>07020110075640119</v>
      </c>
      <c r="J909" s="431" t="str">
        <f t="shared" si="30"/>
        <v>07020110075640119</v>
      </c>
    </row>
    <row r="910" spans="1:10" ht="25.5">
      <c r="A910" s="241" t="s">
        <v>1306</v>
      </c>
      <c r="B910" s="242" t="s">
        <v>206</v>
      </c>
      <c r="C910" s="242" t="s">
        <v>392</v>
      </c>
      <c r="D910" s="242" t="s">
        <v>744</v>
      </c>
      <c r="E910" s="242" t="s">
        <v>1307</v>
      </c>
      <c r="F910" s="243">
        <v>35588807</v>
      </c>
      <c r="G910" s="123" t="str">
        <f t="shared" si="29"/>
        <v>07020110075640200</v>
      </c>
      <c r="J910" s="431" t="str">
        <f t="shared" si="30"/>
        <v>07020110075640200</v>
      </c>
    </row>
    <row r="911" spans="1:10" ht="25.5">
      <c r="A911" s="241" t="s">
        <v>1188</v>
      </c>
      <c r="B911" s="242" t="s">
        <v>206</v>
      </c>
      <c r="C911" s="242" t="s">
        <v>392</v>
      </c>
      <c r="D911" s="242" t="s">
        <v>744</v>
      </c>
      <c r="E911" s="242" t="s">
        <v>1189</v>
      </c>
      <c r="F911" s="243">
        <v>35588807</v>
      </c>
      <c r="G911" s="123" t="str">
        <f t="shared" si="29"/>
        <v>07020110075640240</v>
      </c>
      <c r="J911" s="431" t="str">
        <f t="shared" si="30"/>
        <v>07020110075640240</v>
      </c>
    </row>
    <row r="912" spans="1:10">
      <c r="A912" s="241" t="s">
        <v>1214</v>
      </c>
      <c r="B912" s="242" t="s">
        <v>206</v>
      </c>
      <c r="C912" s="242" t="s">
        <v>392</v>
      </c>
      <c r="D912" s="242" t="s">
        <v>744</v>
      </c>
      <c r="E912" s="242" t="s">
        <v>327</v>
      </c>
      <c r="F912" s="243">
        <v>35588807</v>
      </c>
      <c r="G912" s="123" t="str">
        <f t="shared" si="29"/>
        <v>07020110075640244</v>
      </c>
      <c r="J912" s="431" t="str">
        <f t="shared" si="30"/>
        <v>07020110075640244</v>
      </c>
    </row>
    <row r="913" spans="1:10" ht="63.75">
      <c r="A913" s="241" t="s">
        <v>408</v>
      </c>
      <c r="B913" s="242" t="s">
        <v>206</v>
      </c>
      <c r="C913" s="242" t="s">
        <v>392</v>
      </c>
      <c r="D913" s="242" t="s">
        <v>758</v>
      </c>
      <c r="E913" s="242" t="s">
        <v>1166</v>
      </c>
      <c r="F913" s="243">
        <v>895000</v>
      </c>
      <c r="G913" s="123" t="str">
        <f t="shared" si="29"/>
        <v>07020110080020</v>
      </c>
      <c r="J913" s="431" t="str">
        <f t="shared" si="30"/>
        <v>07020110080020</v>
      </c>
    </row>
    <row r="914" spans="1:10" ht="25.5">
      <c r="A914" s="241" t="s">
        <v>1306</v>
      </c>
      <c r="B914" s="242" t="s">
        <v>206</v>
      </c>
      <c r="C914" s="242" t="s">
        <v>392</v>
      </c>
      <c r="D914" s="242" t="s">
        <v>758</v>
      </c>
      <c r="E914" s="242" t="s">
        <v>1307</v>
      </c>
      <c r="F914" s="243">
        <v>809000</v>
      </c>
      <c r="G914" s="123" t="str">
        <f t="shared" si="29"/>
        <v>07020110080020200</v>
      </c>
      <c r="J914" s="431" t="str">
        <f t="shared" si="30"/>
        <v>07020110080020200</v>
      </c>
    </row>
    <row r="915" spans="1:10" ht="25.5">
      <c r="A915" s="241" t="s">
        <v>1188</v>
      </c>
      <c r="B915" s="242" t="s">
        <v>206</v>
      </c>
      <c r="C915" s="242" t="s">
        <v>392</v>
      </c>
      <c r="D915" s="242" t="s">
        <v>758</v>
      </c>
      <c r="E915" s="242" t="s">
        <v>1189</v>
      </c>
      <c r="F915" s="243">
        <v>809000</v>
      </c>
      <c r="G915" s="123" t="str">
        <f t="shared" si="29"/>
        <v>07020110080020240</v>
      </c>
      <c r="J915" s="431" t="str">
        <f t="shared" si="30"/>
        <v>07020110080020240</v>
      </c>
    </row>
    <row r="916" spans="1:10">
      <c r="A916" s="241" t="s">
        <v>1214</v>
      </c>
      <c r="B916" s="242" t="s">
        <v>206</v>
      </c>
      <c r="C916" s="242" t="s">
        <v>392</v>
      </c>
      <c r="D916" s="242" t="s">
        <v>758</v>
      </c>
      <c r="E916" s="242" t="s">
        <v>327</v>
      </c>
      <c r="F916" s="243">
        <v>809000</v>
      </c>
      <c r="G916" s="123" t="str">
        <f t="shared" si="29"/>
        <v>07020110080020244</v>
      </c>
      <c r="J916" s="431" t="str">
        <f t="shared" si="30"/>
        <v>07020110080020244</v>
      </c>
    </row>
    <row r="917" spans="1:10">
      <c r="A917" s="241" t="s">
        <v>1310</v>
      </c>
      <c r="B917" s="242" t="s">
        <v>206</v>
      </c>
      <c r="C917" s="242" t="s">
        <v>392</v>
      </c>
      <c r="D917" s="242" t="s">
        <v>758</v>
      </c>
      <c r="E917" s="242" t="s">
        <v>1311</v>
      </c>
      <c r="F917" s="243">
        <v>86000</v>
      </c>
      <c r="G917" s="123" t="str">
        <f t="shared" si="29"/>
        <v>07020110080020300</v>
      </c>
      <c r="J917" s="431" t="str">
        <f t="shared" si="30"/>
        <v>07020110080020300</v>
      </c>
    </row>
    <row r="918" spans="1:10">
      <c r="A918" s="241" t="s">
        <v>1995</v>
      </c>
      <c r="B918" s="242" t="s">
        <v>206</v>
      </c>
      <c r="C918" s="242" t="s">
        <v>392</v>
      </c>
      <c r="D918" s="242" t="s">
        <v>758</v>
      </c>
      <c r="E918" s="242" t="s">
        <v>1996</v>
      </c>
      <c r="F918" s="243">
        <v>86000</v>
      </c>
      <c r="G918" s="123" t="str">
        <f t="shared" si="29"/>
        <v>07020110080020350</v>
      </c>
      <c r="J918" s="431" t="str">
        <f t="shared" si="30"/>
        <v>07020110080020350</v>
      </c>
    </row>
    <row r="919" spans="1:10" ht="51">
      <c r="A919" s="241" t="s">
        <v>530</v>
      </c>
      <c r="B919" s="242" t="s">
        <v>206</v>
      </c>
      <c r="C919" s="242" t="s">
        <v>392</v>
      </c>
      <c r="D919" s="242" t="s">
        <v>761</v>
      </c>
      <c r="E919" s="242" t="s">
        <v>1166</v>
      </c>
      <c r="F919" s="243">
        <v>187200</v>
      </c>
      <c r="G919" s="123" t="str">
        <f t="shared" si="29"/>
        <v>07020110080040</v>
      </c>
      <c r="J919" s="431" t="str">
        <f t="shared" si="30"/>
        <v>07020110080040</v>
      </c>
    </row>
    <row r="920" spans="1:10">
      <c r="A920" s="241" t="s">
        <v>1310</v>
      </c>
      <c r="B920" s="242" t="s">
        <v>206</v>
      </c>
      <c r="C920" s="242" t="s">
        <v>392</v>
      </c>
      <c r="D920" s="242" t="s">
        <v>761</v>
      </c>
      <c r="E920" s="242" t="s">
        <v>1311</v>
      </c>
      <c r="F920" s="243">
        <v>187200</v>
      </c>
      <c r="G920" s="123" t="str">
        <f t="shared" si="29"/>
        <v>07020110080040300</v>
      </c>
      <c r="J920" s="431" t="str">
        <f t="shared" si="30"/>
        <v>07020110080040300</v>
      </c>
    </row>
    <row r="921" spans="1:10">
      <c r="A921" s="241" t="s">
        <v>1738</v>
      </c>
      <c r="B921" s="242" t="s">
        <v>206</v>
      </c>
      <c r="C921" s="242" t="s">
        <v>392</v>
      </c>
      <c r="D921" s="242" t="s">
        <v>761</v>
      </c>
      <c r="E921" s="242" t="s">
        <v>1739</v>
      </c>
      <c r="F921" s="243">
        <v>187200</v>
      </c>
      <c r="G921" s="123" t="str">
        <f t="shared" si="29"/>
        <v>07020110080040340</v>
      </c>
      <c r="J921" s="431" t="str">
        <f t="shared" si="30"/>
        <v>07020110080040340</v>
      </c>
    </row>
    <row r="922" spans="1:10" ht="51">
      <c r="A922" s="241" t="s">
        <v>581</v>
      </c>
      <c r="B922" s="242" t="s">
        <v>206</v>
      </c>
      <c r="C922" s="242" t="s">
        <v>392</v>
      </c>
      <c r="D922" s="242" t="s">
        <v>760</v>
      </c>
      <c r="E922" s="242" t="s">
        <v>1166</v>
      </c>
      <c r="F922" s="243">
        <v>50000</v>
      </c>
      <c r="G922" s="123" t="str">
        <f t="shared" si="29"/>
        <v>0702011008П020</v>
      </c>
      <c r="J922" s="431" t="str">
        <f t="shared" si="30"/>
        <v>0702011008П020</v>
      </c>
    </row>
    <row r="923" spans="1:10" ht="25.5">
      <c r="A923" s="241" t="s">
        <v>1306</v>
      </c>
      <c r="B923" s="242" t="s">
        <v>206</v>
      </c>
      <c r="C923" s="242" t="s">
        <v>392</v>
      </c>
      <c r="D923" s="242" t="s">
        <v>760</v>
      </c>
      <c r="E923" s="242" t="s">
        <v>1307</v>
      </c>
      <c r="F923" s="243">
        <v>50000</v>
      </c>
      <c r="G923" s="123" t="str">
        <f t="shared" si="29"/>
        <v>0702011008П020200</v>
      </c>
      <c r="J923" s="431" t="str">
        <f t="shared" si="30"/>
        <v>0702011008П020200</v>
      </c>
    </row>
    <row r="924" spans="1:10" ht="25.5">
      <c r="A924" s="241" t="s">
        <v>1188</v>
      </c>
      <c r="B924" s="242" t="s">
        <v>206</v>
      </c>
      <c r="C924" s="242" t="s">
        <v>392</v>
      </c>
      <c r="D924" s="242" t="s">
        <v>760</v>
      </c>
      <c r="E924" s="242" t="s">
        <v>1189</v>
      </c>
      <c r="F924" s="243">
        <v>50000</v>
      </c>
      <c r="G924" s="123" t="str">
        <f t="shared" si="29"/>
        <v>0702011008П020240</v>
      </c>
      <c r="J924" s="431" t="str">
        <f t="shared" si="30"/>
        <v>0702011008П020240</v>
      </c>
    </row>
    <row r="925" spans="1:10">
      <c r="A925" s="241" t="s">
        <v>1214</v>
      </c>
      <c r="B925" s="242" t="s">
        <v>206</v>
      </c>
      <c r="C925" s="242" t="s">
        <v>392</v>
      </c>
      <c r="D925" s="242" t="s">
        <v>760</v>
      </c>
      <c r="E925" s="242" t="s">
        <v>327</v>
      </c>
      <c r="F925" s="243">
        <v>50000</v>
      </c>
      <c r="G925" s="123" t="str">
        <f t="shared" si="29"/>
        <v>0702011008П020244</v>
      </c>
      <c r="J925" s="431" t="str">
        <f t="shared" si="30"/>
        <v>0702011008П020244</v>
      </c>
    </row>
    <row r="926" spans="1:10" ht="63.75">
      <c r="A926" s="241" t="s">
        <v>1740</v>
      </c>
      <c r="B926" s="242" t="s">
        <v>206</v>
      </c>
      <c r="C926" s="242" t="s">
        <v>392</v>
      </c>
      <c r="D926" s="242" t="s">
        <v>1340</v>
      </c>
      <c r="E926" s="242" t="s">
        <v>1166</v>
      </c>
      <c r="F926" s="243">
        <v>10026500</v>
      </c>
      <c r="G926" s="123" t="str">
        <f t="shared" si="29"/>
        <v>070201100S5630</v>
      </c>
      <c r="J926" s="431" t="str">
        <f t="shared" si="30"/>
        <v>070201100S5630</v>
      </c>
    </row>
    <row r="927" spans="1:10" ht="25.5">
      <c r="A927" s="241" t="s">
        <v>1306</v>
      </c>
      <c r="B927" s="242" t="s">
        <v>206</v>
      </c>
      <c r="C927" s="242" t="s">
        <v>392</v>
      </c>
      <c r="D927" s="242" t="s">
        <v>1340</v>
      </c>
      <c r="E927" s="242" t="s">
        <v>1307</v>
      </c>
      <c r="F927" s="243">
        <v>10026500</v>
      </c>
      <c r="G927" s="123" t="str">
        <f t="shared" si="29"/>
        <v>070201100S5630200</v>
      </c>
      <c r="J927" s="431" t="str">
        <f t="shared" si="30"/>
        <v>070201100S5630200</v>
      </c>
    </row>
    <row r="928" spans="1:10" ht="25.5">
      <c r="A928" s="241" t="s">
        <v>1188</v>
      </c>
      <c r="B928" s="242" t="s">
        <v>206</v>
      </c>
      <c r="C928" s="242" t="s">
        <v>392</v>
      </c>
      <c r="D928" s="242" t="s">
        <v>1340</v>
      </c>
      <c r="E928" s="242" t="s">
        <v>1189</v>
      </c>
      <c r="F928" s="243">
        <v>10026500</v>
      </c>
      <c r="G928" s="123" t="str">
        <f t="shared" si="29"/>
        <v>070201100S5630240</v>
      </c>
      <c r="J928" s="431" t="str">
        <f t="shared" si="30"/>
        <v>070201100S5630240</v>
      </c>
    </row>
    <row r="929" spans="1:10">
      <c r="A929" s="241" t="s">
        <v>1214</v>
      </c>
      <c r="B929" s="242" t="s">
        <v>206</v>
      </c>
      <c r="C929" s="242" t="s">
        <v>392</v>
      </c>
      <c r="D929" s="242" t="s">
        <v>1340</v>
      </c>
      <c r="E929" s="242" t="s">
        <v>327</v>
      </c>
      <c r="F929" s="243">
        <v>10026500</v>
      </c>
      <c r="G929" s="123" t="str">
        <f t="shared" si="29"/>
        <v>070201100S5630244</v>
      </c>
      <c r="J929" s="431" t="str">
        <f t="shared" si="30"/>
        <v>070201100S5630244</v>
      </c>
    </row>
    <row r="930" spans="1:10" ht="114.75">
      <c r="A930" s="241" t="s">
        <v>2030</v>
      </c>
      <c r="B930" s="242" t="s">
        <v>206</v>
      </c>
      <c r="C930" s="242" t="s">
        <v>392</v>
      </c>
      <c r="D930" s="242" t="s">
        <v>2031</v>
      </c>
      <c r="E930" s="242" t="s">
        <v>1166</v>
      </c>
      <c r="F930" s="243">
        <v>6816692</v>
      </c>
      <c r="G930" s="123" t="str">
        <f t="shared" si="29"/>
        <v>0702011E151720</v>
      </c>
      <c r="J930" s="431" t="str">
        <f t="shared" si="30"/>
        <v>0702011E151720</v>
      </c>
    </row>
    <row r="931" spans="1:10" ht="25.5">
      <c r="A931" s="241" t="s">
        <v>1306</v>
      </c>
      <c r="B931" s="242" t="s">
        <v>206</v>
      </c>
      <c r="C931" s="242" t="s">
        <v>392</v>
      </c>
      <c r="D931" s="242" t="s">
        <v>2031</v>
      </c>
      <c r="E931" s="242" t="s">
        <v>1307</v>
      </c>
      <c r="F931" s="243">
        <v>6816692</v>
      </c>
      <c r="G931" s="123" t="str">
        <f t="shared" si="29"/>
        <v>0702011E151720200</v>
      </c>
      <c r="J931" s="431" t="str">
        <f t="shared" si="30"/>
        <v>0702011E151720200</v>
      </c>
    </row>
    <row r="932" spans="1:10" ht="25.5">
      <c r="A932" s="241" t="s">
        <v>1188</v>
      </c>
      <c r="B932" s="242" t="s">
        <v>206</v>
      </c>
      <c r="C932" s="242" t="s">
        <v>392</v>
      </c>
      <c r="D932" s="242" t="s">
        <v>2031</v>
      </c>
      <c r="E932" s="242" t="s">
        <v>1189</v>
      </c>
      <c r="F932" s="243">
        <v>6816692</v>
      </c>
      <c r="G932" s="123" t="str">
        <f t="shared" si="29"/>
        <v>0702011E151720240</v>
      </c>
      <c r="J932" s="431" t="str">
        <f t="shared" si="30"/>
        <v>0702011E151720240</v>
      </c>
    </row>
    <row r="933" spans="1:10">
      <c r="A933" s="241" t="s">
        <v>1214</v>
      </c>
      <c r="B933" s="242" t="s">
        <v>206</v>
      </c>
      <c r="C933" s="242" t="s">
        <v>392</v>
      </c>
      <c r="D933" s="242" t="s">
        <v>2031</v>
      </c>
      <c r="E933" s="242" t="s">
        <v>327</v>
      </c>
      <c r="F933" s="243">
        <v>6816692</v>
      </c>
      <c r="G933" s="123" t="str">
        <f t="shared" si="29"/>
        <v>0702011E151720244</v>
      </c>
      <c r="J933" s="431" t="str">
        <f t="shared" si="30"/>
        <v>0702011E151720244</v>
      </c>
    </row>
    <row r="934" spans="1:10" ht="38.25">
      <c r="A934" s="241" t="s">
        <v>449</v>
      </c>
      <c r="B934" s="242" t="s">
        <v>206</v>
      </c>
      <c r="C934" s="242" t="s">
        <v>392</v>
      </c>
      <c r="D934" s="242" t="s">
        <v>970</v>
      </c>
      <c r="E934" s="242" t="s">
        <v>1166</v>
      </c>
      <c r="F934" s="243">
        <v>600000</v>
      </c>
      <c r="G934" s="123" t="str">
        <f t="shared" si="29"/>
        <v>07020300000000</v>
      </c>
      <c r="J934" s="431" t="str">
        <f t="shared" si="30"/>
        <v>07020300000000</v>
      </c>
    </row>
    <row r="935" spans="1:10" ht="38.25">
      <c r="A935" s="241" t="s">
        <v>451</v>
      </c>
      <c r="B935" s="242" t="s">
        <v>206</v>
      </c>
      <c r="C935" s="242" t="s">
        <v>392</v>
      </c>
      <c r="D935" s="242" t="s">
        <v>1304</v>
      </c>
      <c r="E935" s="242" t="s">
        <v>1166</v>
      </c>
      <c r="F935" s="243">
        <v>600000</v>
      </c>
      <c r="G935" s="123" t="str">
        <f t="shared" si="29"/>
        <v>07020340000000</v>
      </c>
      <c r="J935" s="431" t="str">
        <f t="shared" si="30"/>
        <v>07020340000000</v>
      </c>
    </row>
    <row r="936" spans="1:10" ht="76.5">
      <c r="A936" s="241" t="s">
        <v>393</v>
      </c>
      <c r="B936" s="242" t="s">
        <v>206</v>
      </c>
      <c r="C936" s="242" t="s">
        <v>392</v>
      </c>
      <c r="D936" s="242" t="s">
        <v>762</v>
      </c>
      <c r="E936" s="242" t="s">
        <v>1166</v>
      </c>
      <c r="F936" s="243">
        <v>600000</v>
      </c>
      <c r="G936" s="123" t="str">
        <f t="shared" si="29"/>
        <v>07020340080000</v>
      </c>
      <c r="J936" s="431" t="str">
        <f t="shared" si="30"/>
        <v>07020340080000</v>
      </c>
    </row>
    <row r="937" spans="1:10" ht="25.5">
      <c r="A937" s="241" t="s">
        <v>1306</v>
      </c>
      <c r="B937" s="242" t="s">
        <v>206</v>
      </c>
      <c r="C937" s="242" t="s">
        <v>392</v>
      </c>
      <c r="D937" s="242" t="s">
        <v>762</v>
      </c>
      <c r="E937" s="242" t="s">
        <v>1307</v>
      </c>
      <c r="F937" s="243">
        <v>600000</v>
      </c>
      <c r="G937" s="123" t="str">
        <f t="shared" ref="G937:G1000" si="31">CONCATENATE(C937,D937,E937)</f>
        <v>07020340080000200</v>
      </c>
      <c r="J937" s="431" t="str">
        <f t="shared" si="30"/>
        <v>07020340080000200</v>
      </c>
    </row>
    <row r="938" spans="1:10" ht="25.5">
      <c r="A938" s="241" t="s">
        <v>1188</v>
      </c>
      <c r="B938" s="242" t="s">
        <v>206</v>
      </c>
      <c r="C938" s="242" t="s">
        <v>392</v>
      </c>
      <c r="D938" s="242" t="s">
        <v>762</v>
      </c>
      <c r="E938" s="242" t="s">
        <v>1189</v>
      </c>
      <c r="F938" s="243">
        <v>600000</v>
      </c>
      <c r="G938" s="123" t="str">
        <f t="shared" si="31"/>
        <v>07020340080000240</v>
      </c>
      <c r="J938" s="431" t="str">
        <f t="shared" si="30"/>
        <v>07020340080000240</v>
      </c>
    </row>
    <row r="939" spans="1:10">
      <c r="A939" s="241" t="s">
        <v>1214</v>
      </c>
      <c r="B939" s="242" t="s">
        <v>206</v>
      </c>
      <c r="C939" s="242" t="s">
        <v>392</v>
      </c>
      <c r="D939" s="242" t="s">
        <v>762</v>
      </c>
      <c r="E939" s="242" t="s">
        <v>327</v>
      </c>
      <c r="F939" s="243">
        <v>600000</v>
      </c>
      <c r="G939" s="123" t="str">
        <f t="shared" si="31"/>
        <v>07020340080000244</v>
      </c>
      <c r="J939" s="431" t="str">
        <f t="shared" si="30"/>
        <v>07020340080000244</v>
      </c>
    </row>
    <row r="940" spans="1:10" ht="25.5">
      <c r="A940" s="241" t="s">
        <v>480</v>
      </c>
      <c r="B940" s="242" t="s">
        <v>206</v>
      </c>
      <c r="C940" s="242" t="s">
        <v>392</v>
      </c>
      <c r="D940" s="242" t="s">
        <v>989</v>
      </c>
      <c r="E940" s="242" t="s">
        <v>1166</v>
      </c>
      <c r="F940" s="243">
        <v>1334</v>
      </c>
      <c r="G940" s="123" t="str">
        <f t="shared" si="31"/>
        <v>07020900000000</v>
      </c>
      <c r="J940" s="431" t="str">
        <f t="shared" si="30"/>
        <v>07020900000000</v>
      </c>
    </row>
    <row r="941" spans="1:10" ht="25.5">
      <c r="A941" s="241" t="s">
        <v>485</v>
      </c>
      <c r="B941" s="242" t="s">
        <v>206</v>
      </c>
      <c r="C941" s="242" t="s">
        <v>392</v>
      </c>
      <c r="D941" s="242" t="s">
        <v>992</v>
      </c>
      <c r="E941" s="242" t="s">
        <v>1166</v>
      </c>
      <c r="F941" s="243">
        <v>1334</v>
      </c>
      <c r="G941" s="123" t="str">
        <f t="shared" si="31"/>
        <v>07020930000000</v>
      </c>
      <c r="J941" s="431" t="str">
        <f t="shared" si="30"/>
        <v>07020930000000</v>
      </c>
    </row>
    <row r="942" spans="1:10" ht="76.5">
      <c r="A942" s="241" t="s">
        <v>1735</v>
      </c>
      <c r="B942" s="242" t="s">
        <v>206</v>
      </c>
      <c r="C942" s="242" t="s">
        <v>392</v>
      </c>
      <c r="D942" s="242" t="s">
        <v>1734</v>
      </c>
      <c r="E942" s="242" t="s">
        <v>1166</v>
      </c>
      <c r="F942" s="243">
        <v>1334</v>
      </c>
      <c r="G942" s="123" t="str">
        <f t="shared" si="31"/>
        <v>0702093R373980</v>
      </c>
      <c r="J942" s="431" t="str">
        <f t="shared" si="30"/>
        <v>0702093R373980</v>
      </c>
    </row>
    <row r="943" spans="1:10" ht="25.5">
      <c r="A943" s="241" t="s">
        <v>1306</v>
      </c>
      <c r="B943" s="242" t="s">
        <v>206</v>
      </c>
      <c r="C943" s="242" t="s">
        <v>392</v>
      </c>
      <c r="D943" s="242" t="s">
        <v>1734</v>
      </c>
      <c r="E943" s="242" t="s">
        <v>1307</v>
      </c>
      <c r="F943" s="243">
        <v>1334</v>
      </c>
      <c r="G943" s="123" t="str">
        <f t="shared" si="31"/>
        <v>0702093R373980200</v>
      </c>
      <c r="J943" s="431" t="str">
        <f t="shared" si="30"/>
        <v>0702093R373980200</v>
      </c>
    </row>
    <row r="944" spans="1:10" ht="25.5">
      <c r="A944" s="241" t="s">
        <v>1188</v>
      </c>
      <c r="B944" s="242" t="s">
        <v>206</v>
      </c>
      <c r="C944" s="242" t="s">
        <v>392</v>
      </c>
      <c r="D944" s="242" t="s">
        <v>1734</v>
      </c>
      <c r="E944" s="242" t="s">
        <v>1189</v>
      </c>
      <c r="F944" s="243">
        <v>1334</v>
      </c>
      <c r="G944" s="123" t="str">
        <f t="shared" si="31"/>
        <v>0702093R373980240</v>
      </c>
      <c r="J944" s="431" t="str">
        <f t="shared" si="30"/>
        <v>0702093R373980240</v>
      </c>
    </row>
    <row r="945" spans="1:10">
      <c r="A945" s="241" t="s">
        <v>1214</v>
      </c>
      <c r="B945" s="242" t="s">
        <v>206</v>
      </c>
      <c r="C945" s="242" t="s">
        <v>392</v>
      </c>
      <c r="D945" s="242" t="s">
        <v>1734</v>
      </c>
      <c r="E945" s="242" t="s">
        <v>327</v>
      </c>
      <c r="F945" s="243">
        <v>1334</v>
      </c>
      <c r="G945" s="123" t="str">
        <f t="shared" si="31"/>
        <v>0702093R373980244</v>
      </c>
      <c r="J945" s="431" t="str">
        <f t="shared" si="30"/>
        <v>0702093R373980244</v>
      </c>
    </row>
    <row r="946" spans="1:10">
      <c r="A946" s="241" t="s">
        <v>1073</v>
      </c>
      <c r="B946" s="242" t="s">
        <v>206</v>
      </c>
      <c r="C946" s="242" t="s">
        <v>1074</v>
      </c>
      <c r="D946" s="242" t="s">
        <v>1166</v>
      </c>
      <c r="E946" s="242" t="s">
        <v>1166</v>
      </c>
      <c r="F946" s="243">
        <v>53277292</v>
      </c>
      <c r="G946" s="123" t="str">
        <f t="shared" si="31"/>
        <v>0703</v>
      </c>
      <c r="J946" s="431" t="str">
        <f t="shared" si="30"/>
        <v>0703</v>
      </c>
    </row>
    <row r="947" spans="1:10" ht="25.5">
      <c r="A947" s="241" t="s">
        <v>439</v>
      </c>
      <c r="B947" s="242" t="s">
        <v>206</v>
      </c>
      <c r="C947" s="242" t="s">
        <v>1074</v>
      </c>
      <c r="D947" s="242" t="s">
        <v>967</v>
      </c>
      <c r="E947" s="242" t="s">
        <v>1166</v>
      </c>
      <c r="F947" s="243">
        <v>53197292</v>
      </c>
      <c r="G947" s="123" t="str">
        <f t="shared" si="31"/>
        <v>07030100000000</v>
      </c>
      <c r="J947" s="431" t="str">
        <f t="shared" si="30"/>
        <v>07030100000000</v>
      </c>
    </row>
    <row r="948" spans="1:10" ht="25.5">
      <c r="A948" s="241" t="s">
        <v>440</v>
      </c>
      <c r="B948" s="242" t="s">
        <v>206</v>
      </c>
      <c r="C948" s="242" t="s">
        <v>1074</v>
      </c>
      <c r="D948" s="242" t="s">
        <v>968</v>
      </c>
      <c r="E948" s="242" t="s">
        <v>1166</v>
      </c>
      <c r="F948" s="243">
        <v>53197292</v>
      </c>
      <c r="G948" s="123" t="str">
        <f t="shared" si="31"/>
        <v>07030110000000</v>
      </c>
      <c r="J948" s="431" t="str">
        <f t="shared" si="30"/>
        <v>07030110000000</v>
      </c>
    </row>
    <row r="949" spans="1:10" ht="102">
      <c r="A949" s="241" t="s">
        <v>411</v>
      </c>
      <c r="B949" s="242" t="s">
        <v>206</v>
      </c>
      <c r="C949" s="242" t="s">
        <v>1074</v>
      </c>
      <c r="D949" s="242" t="s">
        <v>751</v>
      </c>
      <c r="E949" s="242" t="s">
        <v>1166</v>
      </c>
      <c r="F949" s="243">
        <v>1002200</v>
      </c>
      <c r="G949" s="123" t="str">
        <f t="shared" si="31"/>
        <v>07030110040030</v>
      </c>
      <c r="J949" s="431" t="str">
        <f t="shared" si="30"/>
        <v>07030110040030</v>
      </c>
    </row>
    <row r="950" spans="1:10" ht="25.5">
      <c r="A950" s="241" t="s">
        <v>1314</v>
      </c>
      <c r="B950" s="242" t="s">
        <v>206</v>
      </c>
      <c r="C950" s="242" t="s">
        <v>1074</v>
      </c>
      <c r="D950" s="242" t="s">
        <v>751</v>
      </c>
      <c r="E950" s="242" t="s">
        <v>1315</v>
      </c>
      <c r="F950" s="243">
        <v>1002200</v>
      </c>
      <c r="G950" s="123" t="str">
        <f t="shared" si="31"/>
        <v>07030110040030600</v>
      </c>
      <c r="J950" s="431" t="str">
        <f t="shared" si="30"/>
        <v>07030110040030600</v>
      </c>
    </row>
    <row r="951" spans="1:10">
      <c r="A951" s="241" t="s">
        <v>1190</v>
      </c>
      <c r="B951" s="242" t="s">
        <v>206</v>
      </c>
      <c r="C951" s="242" t="s">
        <v>1074</v>
      </c>
      <c r="D951" s="242" t="s">
        <v>751</v>
      </c>
      <c r="E951" s="242" t="s">
        <v>1191</v>
      </c>
      <c r="F951" s="243">
        <v>1002200</v>
      </c>
      <c r="G951" s="123" t="str">
        <f t="shared" si="31"/>
        <v>07030110040030610</v>
      </c>
      <c r="J951" s="431" t="str">
        <f t="shared" si="30"/>
        <v>07030110040030610</v>
      </c>
    </row>
    <row r="952" spans="1:10" ht="51">
      <c r="A952" s="241" t="s">
        <v>344</v>
      </c>
      <c r="B952" s="242" t="s">
        <v>206</v>
      </c>
      <c r="C952" s="242" t="s">
        <v>1074</v>
      </c>
      <c r="D952" s="242" t="s">
        <v>751</v>
      </c>
      <c r="E952" s="242" t="s">
        <v>345</v>
      </c>
      <c r="F952" s="243">
        <v>1002200</v>
      </c>
      <c r="G952" s="123" t="str">
        <f t="shared" si="31"/>
        <v>07030110040030611</v>
      </c>
      <c r="J952" s="431" t="str">
        <f t="shared" si="30"/>
        <v>07030110040030611</v>
      </c>
    </row>
    <row r="953" spans="1:10" ht="102">
      <c r="A953" s="241" t="s">
        <v>1718</v>
      </c>
      <c r="B953" s="242" t="s">
        <v>206</v>
      </c>
      <c r="C953" s="242" t="s">
        <v>1074</v>
      </c>
      <c r="D953" s="242" t="s">
        <v>1719</v>
      </c>
      <c r="E953" s="242" t="s">
        <v>1166</v>
      </c>
      <c r="F953" s="243">
        <v>7219490</v>
      </c>
      <c r="G953" s="123" t="str">
        <f t="shared" si="31"/>
        <v>07030110040031</v>
      </c>
      <c r="J953" s="431" t="str">
        <f t="shared" si="30"/>
        <v>07030110040031</v>
      </c>
    </row>
    <row r="954" spans="1:10" ht="25.5">
      <c r="A954" s="241" t="s">
        <v>1314</v>
      </c>
      <c r="B954" s="242" t="s">
        <v>206</v>
      </c>
      <c r="C954" s="242" t="s">
        <v>1074</v>
      </c>
      <c r="D954" s="242" t="s">
        <v>1719</v>
      </c>
      <c r="E954" s="242" t="s">
        <v>1315</v>
      </c>
      <c r="F954" s="243">
        <v>7219490</v>
      </c>
      <c r="G954" s="123" t="str">
        <f t="shared" si="31"/>
        <v>07030110040031600</v>
      </c>
      <c r="J954" s="431" t="str">
        <f t="shared" si="30"/>
        <v>07030110040031600</v>
      </c>
    </row>
    <row r="955" spans="1:10">
      <c r="A955" s="241" t="s">
        <v>1190</v>
      </c>
      <c r="B955" s="242" t="s">
        <v>206</v>
      </c>
      <c r="C955" s="242" t="s">
        <v>1074</v>
      </c>
      <c r="D955" s="242" t="s">
        <v>1719</v>
      </c>
      <c r="E955" s="242" t="s">
        <v>1191</v>
      </c>
      <c r="F955" s="243">
        <v>7219490</v>
      </c>
      <c r="G955" s="123" t="str">
        <f t="shared" si="31"/>
        <v>07030110040031610</v>
      </c>
      <c r="J955" s="431" t="str">
        <f t="shared" si="30"/>
        <v>07030110040031610</v>
      </c>
    </row>
    <row r="956" spans="1:10" ht="51">
      <c r="A956" s="241" t="s">
        <v>344</v>
      </c>
      <c r="B956" s="242" t="s">
        <v>206</v>
      </c>
      <c r="C956" s="242" t="s">
        <v>1074</v>
      </c>
      <c r="D956" s="242" t="s">
        <v>1719</v>
      </c>
      <c r="E956" s="242" t="s">
        <v>345</v>
      </c>
      <c r="F956" s="243">
        <v>7219490</v>
      </c>
      <c r="G956" s="123" t="str">
        <f t="shared" si="31"/>
        <v>07030110040031611</v>
      </c>
      <c r="J956" s="431" t="str">
        <f t="shared" si="30"/>
        <v>07030110040031611</v>
      </c>
    </row>
    <row r="957" spans="1:10" ht="140.25">
      <c r="A957" s="241" t="s">
        <v>573</v>
      </c>
      <c r="B957" s="242" t="s">
        <v>206</v>
      </c>
      <c r="C957" s="242" t="s">
        <v>1074</v>
      </c>
      <c r="D957" s="242" t="s">
        <v>752</v>
      </c>
      <c r="E957" s="242" t="s">
        <v>1166</v>
      </c>
      <c r="F957" s="243">
        <v>3348000</v>
      </c>
      <c r="G957" s="123" t="str">
        <f t="shared" si="31"/>
        <v>07030110041030</v>
      </c>
      <c r="J957" s="431" t="str">
        <f t="shared" si="30"/>
        <v>07030110041030</v>
      </c>
    </row>
    <row r="958" spans="1:10" ht="25.5">
      <c r="A958" s="241" t="s">
        <v>1314</v>
      </c>
      <c r="B958" s="242" t="s">
        <v>206</v>
      </c>
      <c r="C958" s="242" t="s">
        <v>1074</v>
      </c>
      <c r="D958" s="242" t="s">
        <v>752</v>
      </c>
      <c r="E958" s="242" t="s">
        <v>1315</v>
      </c>
      <c r="F958" s="243">
        <v>3348000</v>
      </c>
      <c r="G958" s="123" t="str">
        <f t="shared" si="31"/>
        <v>07030110041030600</v>
      </c>
      <c r="J958" s="431" t="str">
        <f t="shared" si="30"/>
        <v>07030110041030600</v>
      </c>
    </row>
    <row r="959" spans="1:10">
      <c r="A959" s="241" t="s">
        <v>1190</v>
      </c>
      <c r="B959" s="242" t="s">
        <v>206</v>
      </c>
      <c r="C959" s="242" t="s">
        <v>1074</v>
      </c>
      <c r="D959" s="242" t="s">
        <v>752</v>
      </c>
      <c r="E959" s="242" t="s">
        <v>1191</v>
      </c>
      <c r="F959" s="243">
        <v>3348000</v>
      </c>
      <c r="G959" s="123" t="str">
        <f t="shared" si="31"/>
        <v>07030110041030610</v>
      </c>
      <c r="J959" s="431" t="str">
        <f t="shared" si="30"/>
        <v>07030110041030610</v>
      </c>
    </row>
    <row r="960" spans="1:10" ht="51">
      <c r="A960" s="241" t="s">
        <v>344</v>
      </c>
      <c r="B960" s="242" t="s">
        <v>206</v>
      </c>
      <c r="C960" s="242" t="s">
        <v>1074</v>
      </c>
      <c r="D960" s="242" t="s">
        <v>752</v>
      </c>
      <c r="E960" s="242" t="s">
        <v>345</v>
      </c>
      <c r="F960" s="243">
        <v>3348000</v>
      </c>
      <c r="G960" s="123" t="str">
        <f t="shared" si="31"/>
        <v>07030110041030611</v>
      </c>
      <c r="J960" s="431" t="str">
        <f t="shared" si="30"/>
        <v>07030110041030611</v>
      </c>
    </row>
    <row r="961" spans="1:10" ht="76.5">
      <c r="A961" s="241" t="s">
        <v>1720</v>
      </c>
      <c r="B961" s="242" t="s">
        <v>206</v>
      </c>
      <c r="C961" s="242" t="s">
        <v>1074</v>
      </c>
      <c r="D961" s="242" t="s">
        <v>1721</v>
      </c>
      <c r="E961" s="242" t="s">
        <v>1166</v>
      </c>
      <c r="F961" s="243">
        <v>18418000</v>
      </c>
      <c r="G961" s="123" t="str">
        <f t="shared" si="31"/>
        <v>07030110042030</v>
      </c>
      <c r="J961" s="431" t="str">
        <f t="shared" si="30"/>
        <v>07030110042030</v>
      </c>
    </row>
    <row r="962" spans="1:10" ht="25.5">
      <c r="A962" s="241" t="s">
        <v>1314</v>
      </c>
      <c r="B962" s="242" t="s">
        <v>206</v>
      </c>
      <c r="C962" s="242" t="s">
        <v>1074</v>
      </c>
      <c r="D962" s="242" t="s">
        <v>1721</v>
      </c>
      <c r="E962" s="242" t="s">
        <v>1315</v>
      </c>
      <c r="F962" s="243">
        <v>18418000</v>
      </c>
      <c r="G962" s="123" t="str">
        <f t="shared" si="31"/>
        <v>07030110042030600</v>
      </c>
      <c r="J962" s="431" t="str">
        <f t="shared" si="30"/>
        <v>07030110042030600</v>
      </c>
    </row>
    <row r="963" spans="1:10">
      <c r="A963" s="241" t="s">
        <v>1190</v>
      </c>
      <c r="B963" s="242" t="s">
        <v>206</v>
      </c>
      <c r="C963" s="242" t="s">
        <v>1074</v>
      </c>
      <c r="D963" s="242" t="s">
        <v>1721</v>
      </c>
      <c r="E963" s="242" t="s">
        <v>1191</v>
      </c>
      <c r="F963" s="243">
        <v>18418000</v>
      </c>
      <c r="G963" s="123" t="str">
        <f t="shared" si="31"/>
        <v>07030110042030610</v>
      </c>
      <c r="J963" s="431" t="str">
        <f t="shared" si="30"/>
        <v>07030110042030610</v>
      </c>
    </row>
    <row r="964" spans="1:10" ht="63.75">
      <c r="A964" s="241" t="s">
        <v>2068</v>
      </c>
      <c r="B964" s="242" t="s">
        <v>206</v>
      </c>
      <c r="C964" s="242" t="s">
        <v>1074</v>
      </c>
      <c r="D964" s="242" t="s">
        <v>1721</v>
      </c>
      <c r="E964" s="242" t="s">
        <v>2069</v>
      </c>
      <c r="F964" s="243">
        <v>18418000</v>
      </c>
      <c r="G964" s="123" t="str">
        <f t="shared" si="31"/>
        <v>07030110042030614</v>
      </c>
      <c r="J964" s="431" t="str">
        <f t="shared" si="30"/>
        <v>07030110042030614</v>
      </c>
    </row>
    <row r="965" spans="1:10" ht="102">
      <c r="A965" s="241" t="s">
        <v>576</v>
      </c>
      <c r="B965" s="242" t="s">
        <v>206</v>
      </c>
      <c r="C965" s="242" t="s">
        <v>1074</v>
      </c>
      <c r="D965" s="242" t="s">
        <v>756</v>
      </c>
      <c r="E965" s="242" t="s">
        <v>1166</v>
      </c>
      <c r="F965" s="243">
        <v>270000</v>
      </c>
      <c r="G965" s="123" t="str">
        <f t="shared" si="31"/>
        <v>07030110047030</v>
      </c>
      <c r="J965" s="431" t="str">
        <f t="shared" si="30"/>
        <v>07030110047030</v>
      </c>
    </row>
    <row r="966" spans="1:10" ht="25.5">
      <c r="A966" s="241" t="s">
        <v>1314</v>
      </c>
      <c r="B966" s="242" t="s">
        <v>206</v>
      </c>
      <c r="C966" s="242" t="s">
        <v>1074</v>
      </c>
      <c r="D966" s="242" t="s">
        <v>756</v>
      </c>
      <c r="E966" s="242" t="s">
        <v>1315</v>
      </c>
      <c r="F966" s="243">
        <v>270000</v>
      </c>
      <c r="G966" s="123" t="str">
        <f t="shared" si="31"/>
        <v>07030110047030600</v>
      </c>
      <c r="J966" s="431" t="str">
        <f t="shared" si="30"/>
        <v>07030110047030600</v>
      </c>
    </row>
    <row r="967" spans="1:10">
      <c r="A967" s="241" t="s">
        <v>1190</v>
      </c>
      <c r="B967" s="242" t="s">
        <v>206</v>
      </c>
      <c r="C967" s="242" t="s">
        <v>1074</v>
      </c>
      <c r="D967" s="242" t="s">
        <v>756</v>
      </c>
      <c r="E967" s="242" t="s">
        <v>1191</v>
      </c>
      <c r="F967" s="243">
        <v>270000</v>
      </c>
      <c r="G967" s="123" t="str">
        <f t="shared" si="31"/>
        <v>07030110047030610</v>
      </c>
      <c r="J967" s="431" t="str">
        <f t="shared" si="30"/>
        <v>07030110047030610</v>
      </c>
    </row>
    <row r="968" spans="1:10">
      <c r="A968" s="241" t="s">
        <v>363</v>
      </c>
      <c r="B968" s="242" t="s">
        <v>206</v>
      </c>
      <c r="C968" s="242" t="s">
        <v>1074</v>
      </c>
      <c r="D968" s="242" t="s">
        <v>756</v>
      </c>
      <c r="E968" s="242" t="s">
        <v>364</v>
      </c>
      <c r="F968" s="243">
        <v>270000</v>
      </c>
      <c r="G968" s="123" t="str">
        <f t="shared" si="31"/>
        <v>07030110047030612</v>
      </c>
      <c r="J968" s="431" t="str">
        <f t="shared" si="30"/>
        <v>07030110047030612</v>
      </c>
    </row>
    <row r="969" spans="1:10" ht="102">
      <c r="A969" s="241" t="s">
        <v>578</v>
      </c>
      <c r="B969" s="242" t="s">
        <v>206</v>
      </c>
      <c r="C969" s="242" t="s">
        <v>1074</v>
      </c>
      <c r="D969" s="242" t="s">
        <v>757</v>
      </c>
      <c r="E969" s="242" t="s">
        <v>1166</v>
      </c>
      <c r="F969" s="243">
        <v>1555912</v>
      </c>
      <c r="G969" s="123" t="str">
        <f t="shared" si="31"/>
        <v>0703011004Г030</v>
      </c>
      <c r="J969" s="431" t="str">
        <f t="shared" si="30"/>
        <v>0703011004Г030</v>
      </c>
    </row>
    <row r="970" spans="1:10" ht="25.5">
      <c r="A970" s="241" t="s">
        <v>1314</v>
      </c>
      <c r="B970" s="242" t="s">
        <v>206</v>
      </c>
      <c r="C970" s="242" t="s">
        <v>1074</v>
      </c>
      <c r="D970" s="242" t="s">
        <v>757</v>
      </c>
      <c r="E970" s="242" t="s">
        <v>1315</v>
      </c>
      <c r="F970" s="243">
        <v>1555912</v>
      </c>
      <c r="G970" s="123" t="str">
        <f t="shared" si="31"/>
        <v>0703011004Г030600</v>
      </c>
      <c r="J970" s="431" t="str">
        <f t="shared" ref="J970:J1033" si="32">CONCATENATE(C970,D970,E970)</f>
        <v>0703011004Г030600</v>
      </c>
    </row>
    <row r="971" spans="1:10">
      <c r="A971" s="241" t="s">
        <v>1190</v>
      </c>
      <c r="B971" s="242" t="s">
        <v>206</v>
      </c>
      <c r="C971" s="242" t="s">
        <v>1074</v>
      </c>
      <c r="D971" s="242" t="s">
        <v>757</v>
      </c>
      <c r="E971" s="242" t="s">
        <v>1191</v>
      </c>
      <c r="F971" s="243">
        <v>1555912</v>
      </c>
      <c r="G971" s="123" t="str">
        <f t="shared" si="31"/>
        <v>0703011004Г030610</v>
      </c>
      <c r="J971" s="431" t="str">
        <f t="shared" si="32"/>
        <v>0703011004Г030610</v>
      </c>
    </row>
    <row r="972" spans="1:10" ht="51">
      <c r="A972" s="241" t="s">
        <v>344</v>
      </c>
      <c r="B972" s="242" t="s">
        <v>206</v>
      </c>
      <c r="C972" s="242" t="s">
        <v>1074</v>
      </c>
      <c r="D972" s="242" t="s">
        <v>757</v>
      </c>
      <c r="E972" s="242" t="s">
        <v>345</v>
      </c>
      <c r="F972" s="243">
        <v>1555912</v>
      </c>
      <c r="G972" s="123" t="str">
        <f t="shared" si="31"/>
        <v>0703011004Г030611</v>
      </c>
      <c r="J972" s="431" t="str">
        <f t="shared" si="32"/>
        <v>0703011004Г030611</v>
      </c>
    </row>
    <row r="973" spans="1:10" ht="114.75">
      <c r="A973" s="241" t="s">
        <v>1768</v>
      </c>
      <c r="B973" s="242" t="s">
        <v>206</v>
      </c>
      <c r="C973" s="242" t="s">
        <v>1074</v>
      </c>
      <c r="D973" s="242" t="s">
        <v>1769</v>
      </c>
      <c r="E973" s="242" t="s">
        <v>1166</v>
      </c>
      <c r="F973" s="243">
        <v>27660</v>
      </c>
      <c r="G973" s="123" t="str">
        <f t="shared" si="31"/>
        <v>0703011004М030</v>
      </c>
      <c r="J973" s="431" t="str">
        <f t="shared" si="32"/>
        <v>0703011004М030</v>
      </c>
    </row>
    <row r="974" spans="1:10" ht="25.5">
      <c r="A974" s="241" t="s">
        <v>1314</v>
      </c>
      <c r="B974" s="242" t="s">
        <v>206</v>
      </c>
      <c r="C974" s="242" t="s">
        <v>1074</v>
      </c>
      <c r="D974" s="242" t="s">
        <v>1769</v>
      </c>
      <c r="E974" s="242" t="s">
        <v>1315</v>
      </c>
      <c r="F974" s="243">
        <v>27660</v>
      </c>
      <c r="G974" s="123" t="str">
        <f t="shared" si="31"/>
        <v>0703011004М030600</v>
      </c>
      <c r="J974" s="431" t="str">
        <f t="shared" si="32"/>
        <v>0703011004М030600</v>
      </c>
    </row>
    <row r="975" spans="1:10">
      <c r="A975" s="241" t="s">
        <v>1190</v>
      </c>
      <c r="B975" s="242" t="s">
        <v>206</v>
      </c>
      <c r="C975" s="242" t="s">
        <v>1074</v>
      </c>
      <c r="D975" s="242" t="s">
        <v>1769</v>
      </c>
      <c r="E975" s="242" t="s">
        <v>1191</v>
      </c>
      <c r="F975" s="243">
        <v>27660</v>
      </c>
      <c r="G975" s="123" t="str">
        <f t="shared" si="31"/>
        <v>0703011004М030610</v>
      </c>
      <c r="J975" s="431" t="str">
        <f t="shared" si="32"/>
        <v>0703011004М030610</v>
      </c>
    </row>
    <row r="976" spans="1:10" ht="51">
      <c r="A976" s="241" t="s">
        <v>344</v>
      </c>
      <c r="B976" s="242" t="s">
        <v>206</v>
      </c>
      <c r="C976" s="242" t="s">
        <v>1074</v>
      </c>
      <c r="D976" s="242" t="s">
        <v>1769</v>
      </c>
      <c r="E976" s="242" t="s">
        <v>345</v>
      </c>
      <c r="F976" s="243">
        <v>27660</v>
      </c>
      <c r="G976" s="123" t="str">
        <f t="shared" si="31"/>
        <v>0703011004М030611</v>
      </c>
      <c r="J976" s="431" t="str">
        <f t="shared" si="32"/>
        <v>0703011004М030611</v>
      </c>
    </row>
    <row r="977" spans="1:10" ht="89.25">
      <c r="A977" s="241" t="s">
        <v>962</v>
      </c>
      <c r="B977" s="242" t="s">
        <v>206</v>
      </c>
      <c r="C977" s="242" t="s">
        <v>1074</v>
      </c>
      <c r="D977" s="242" t="s">
        <v>963</v>
      </c>
      <c r="E977" s="242" t="s">
        <v>1166</v>
      </c>
      <c r="F977" s="243">
        <v>170000</v>
      </c>
      <c r="G977" s="123" t="str">
        <f t="shared" si="31"/>
        <v>0703011004Э030</v>
      </c>
      <c r="J977" s="431" t="str">
        <f t="shared" si="32"/>
        <v>0703011004Э030</v>
      </c>
    </row>
    <row r="978" spans="1:10" ht="25.5">
      <c r="A978" s="241" t="s">
        <v>1314</v>
      </c>
      <c r="B978" s="242" t="s">
        <v>206</v>
      </c>
      <c r="C978" s="242" t="s">
        <v>1074</v>
      </c>
      <c r="D978" s="242" t="s">
        <v>963</v>
      </c>
      <c r="E978" s="242" t="s">
        <v>1315</v>
      </c>
      <c r="F978" s="243">
        <v>170000</v>
      </c>
      <c r="G978" s="123" t="str">
        <f t="shared" si="31"/>
        <v>0703011004Э030600</v>
      </c>
      <c r="J978" s="431" t="str">
        <f t="shared" si="32"/>
        <v>0703011004Э030600</v>
      </c>
    </row>
    <row r="979" spans="1:10">
      <c r="A979" s="241" t="s">
        <v>1190</v>
      </c>
      <c r="B979" s="242" t="s">
        <v>206</v>
      </c>
      <c r="C979" s="242" t="s">
        <v>1074</v>
      </c>
      <c r="D979" s="242" t="s">
        <v>963</v>
      </c>
      <c r="E979" s="242" t="s">
        <v>1191</v>
      </c>
      <c r="F979" s="243">
        <v>170000</v>
      </c>
      <c r="G979" s="123" t="str">
        <f t="shared" si="31"/>
        <v>0703011004Э030610</v>
      </c>
      <c r="J979" s="431" t="str">
        <f t="shared" si="32"/>
        <v>0703011004Э030610</v>
      </c>
    </row>
    <row r="980" spans="1:10" ht="51">
      <c r="A980" s="241" t="s">
        <v>344</v>
      </c>
      <c r="B980" s="242" t="s">
        <v>206</v>
      </c>
      <c r="C980" s="242" t="s">
        <v>1074</v>
      </c>
      <c r="D980" s="242" t="s">
        <v>963</v>
      </c>
      <c r="E980" s="242" t="s">
        <v>345</v>
      </c>
      <c r="F980" s="243">
        <v>170000</v>
      </c>
      <c r="G980" s="123" t="str">
        <f t="shared" si="31"/>
        <v>0703011004Э030611</v>
      </c>
      <c r="J980" s="431" t="str">
        <f t="shared" si="32"/>
        <v>0703011004Э030611</v>
      </c>
    </row>
    <row r="981" spans="1:10" ht="229.5">
      <c r="A981" s="241" t="s">
        <v>1339</v>
      </c>
      <c r="B981" s="242" t="s">
        <v>206</v>
      </c>
      <c r="C981" s="242" t="s">
        <v>1074</v>
      </c>
      <c r="D981" s="242" t="s">
        <v>744</v>
      </c>
      <c r="E981" s="242" t="s">
        <v>1166</v>
      </c>
      <c r="F981" s="243">
        <v>21186030</v>
      </c>
      <c r="G981" s="123" t="str">
        <f t="shared" si="31"/>
        <v>07030110075640</v>
      </c>
      <c r="J981" s="431" t="str">
        <f t="shared" si="32"/>
        <v>07030110075640</v>
      </c>
    </row>
    <row r="982" spans="1:10" ht="51">
      <c r="A982" s="241" t="s">
        <v>1305</v>
      </c>
      <c r="B982" s="242" t="s">
        <v>206</v>
      </c>
      <c r="C982" s="242" t="s">
        <v>1074</v>
      </c>
      <c r="D982" s="242" t="s">
        <v>744</v>
      </c>
      <c r="E982" s="242" t="s">
        <v>271</v>
      </c>
      <c r="F982" s="243">
        <v>21186030</v>
      </c>
      <c r="G982" s="123" t="str">
        <f t="shared" si="31"/>
        <v>07030110075640100</v>
      </c>
      <c r="J982" s="431" t="str">
        <f t="shared" si="32"/>
        <v>07030110075640100</v>
      </c>
    </row>
    <row r="983" spans="1:10">
      <c r="A983" s="241" t="s">
        <v>1182</v>
      </c>
      <c r="B983" s="242" t="s">
        <v>206</v>
      </c>
      <c r="C983" s="242" t="s">
        <v>1074</v>
      </c>
      <c r="D983" s="242" t="s">
        <v>744</v>
      </c>
      <c r="E983" s="242" t="s">
        <v>133</v>
      </c>
      <c r="F983" s="243">
        <v>21186030</v>
      </c>
      <c r="G983" s="123" t="str">
        <f t="shared" si="31"/>
        <v>07030110075640110</v>
      </c>
      <c r="J983" s="431" t="str">
        <f t="shared" si="32"/>
        <v>07030110075640110</v>
      </c>
    </row>
    <row r="984" spans="1:10">
      <c r="A984" s="241" t="s">
        <v>1130</v>
      </c>
      <c r="B984" s="242" t="s">
        <v>206</v>
      </c>
      <c r="C984" s="242" t="s">
        <v>1074</v>
      </c>
      <c r="D984" s="242" t="s">
        <v>744</v>
      </c>
      <c r="E984" s="242" t="s">
        <v>340</v>
      </c>
      <c r="F984" s="243">
        <v>16271260</v>
      </c>
      <c r="G984" s="123" t="str">
        <f t="shared" si="31"/>
        <v>07030110075640111</v>
      </c>
      <c r="J984" s="431" t="str">
        <f t="shared" si="32"/>
        <v>07030110075640111</v>
      </c>
    </row>
    <row r="985" spans="1:10" ht="38.25">
      <c r="A985" s="241" t="s">
        <v>1131</v>
      </c>
      <c r="B985" s="242" t="s">
        <v>206</v>
      </c>
      <c r="C985" s="242" t="s">
        <v>1074</v>
      </c>
      <c r="D985" s="242" t="s">
        <v>744</v>
      </c>
      <c r="E985" s="242" t="s">
        <v>1052</v>
      </c>
      <c r="F985" s="243">
        <v>4914770</v>
      </c>
      <c r="G985" s="123" t="str">
        <f t="shared" si="31"/>
        <v>07030110075640119</v>
      </c>
      <c r="J985" s="431" t="str">
        <f t="shared" si="32"/>
        <v>07030110075640119</v>
      </c>
    </row>
    <row r="986" spans="1:10" ht="25.5">
      <c r="A986" s="241" t="s">
        <v>480</v>
      </c>
      <c r="B986" s="242" t="s">
        <v>206</v>
      </c>
      <c r="C986" s="242" t="s">
        <v>1074</v>
      </c>
      <c r="D986" s="242" t="s">
        <v>989</v>
      </c>
      <c r="E986" s="242" t="s">
        <v>1166</v>
      </c>
      <c r="F986" s="243">
        <v>80000</v>
      </c>
      <c r="G986" s="123" t="str">
        <f t="shared" si="31"/>
        <v>07030900000000</v>
      </c>
      <c r="J986" s="431" t="str">
        <f t="shared" si="32"/>
        <v>07030900000000</v>
      </c>
    </row>
    <row r="987" spans="1:10" ht="25.5">
      <c r="A987" s="241" t="s">
        <v>485</v>
      </c>
      <c r="B987" s="242" t="s">
        <v>206</v>
      </c>
      <c r="C987" s="242" t="s">
        <v>1074</v>
      </c>
      <c r="D987" s="242" t="s">
        <v>992</v>
      </c>
      <c r="E987" s="242" t="s">
        <v>1166</v>
      </c>
      <c r="F987" s="243">
        <v>80000</v>
      </c>
      <c r="G987" s="123" t="str">
        <f t="shared" si="31"/>
        <v>07030930000000</v>
      </c>
      <c r="J987" s="431" t="str">
        <f t="shared" si="32"/>
        <v>07030930000000</v>
      </c>
    </row>
    <row r="988" spans="1:10" ht="51">
      <c r="A988" s="241" t="s">
        <v>404</v>
      </c>
      <c r="B988" s="242" t="s">
        <v>206</v>
      </c>
      <c r="C988" s="242" t="s">
        <v>1074</v>
      </c>
      <c r="D988" s="242" t="s">
        <v>1676</v>
      </c>
      <c r="E988" s="242" t="s">
        <v>1166</v>
      </c>
      <c r="F988" s="243">
        <v>80000</v>
      </c>
      <c r="G988" s="123" t="str">
        <f t="shared" si="31"/>
        <v>07030930080000</v>
      </c>
      <c r="J988" s="431" t="str">
        <f t="shared" si="32"/>
        <v>07030930080000</v>
      </c>
    </row>
    <row r="989" spans="1:10" ht="25.5">
      <c r="A989" s="241" t="s">
        <v>1314</v>
      </c>
      <c r="B989" s="242" t="s">
        <v>206</v>
      </c>
      <c r="C989" s="242" t="s">
        <v>1074</v>
      </c>
      <c r="D989" s="242" t="s">
        <v>1676</v>
      </c>
      <c r="E989" s="242" t="s">
        <v>1315</v>
      </c>
      <c r="F989" s="243">
        <v>80000</v>
      </c>
      <c r="G989" s="123" t="str">
        <f t="shared" si="31"/>
        <v>07030930080000600</v>
      </c>
      <c r="J989" s="431" t="str">
        <f t="shared" si="32"/>
        <v>07030930080000600</v>
      </c>
    </row>
    <row r="990" spans="1:10">
      <c r="A990" s="241" t="s">
        <v>1190</v>
      </c>
      <c r="B990" s="242" t="s">
        <v>206</v>
      </c>
      <c r="C990" s="242" t="s">
        <v>1074</v>
      </c>
      <c r="D990" s="242" t="s">
        <v>1676</v>
      </c>
      <c r="E990" s="242" t="s">
        <v>1191</v>
      </c>
      <c r="F990" s="243">
        <v>80000</v>
      </c>
      <c r="G990" s="123" t="str">
        <f t="shared" si="31"/>
        <v>07030930080000610</v>
      </c>
      <c r="J990" s="431" t="str">
        <f t="shared" si="32"/>
        <v>07030930080000610</v>
      </c>
    </row>
    <row r="991" spans="1:10">
      <c r="A991" s="241" t="s">
        <v>363</v>
      </c>
      <c r="B991" s="242" t="s">
        <v>206</v>
      </c>
      <c r="C991" s="242" t="s">
        <v>1074</v>
      </c>
      <c r="D991" s="242" t="s">
        <v>1676</v>
      </c>
      <c r="E991" s="242" t="s">
        <v>364</v>
      </c>
      <c r="F991" s="243">
        <v>80000</v>
      </c>
      <c r="G991" s="123" t="str">
        <f t="shared" si="31"/>
        <v>07030930080000612</v>
      </c>
      <c r="J991" s="431" t="str">
        <f t="shared" si="32"/>
        <v>07030930080000612</v>
      </c>
    </row>
    <row r="992" spans="1:10">
      <c r="A992" s="241" t="s">
        <v>1071</v>
      </c>
      <c r="B992" s="242" t="s">
        <v>206</v>
      </c>
      <c r="C992" s="242" t="s">
        <v>362</v>
      </c>
      <c r="D992" s="242" t="s">
        <v>1166</v>
      </c>
      <c r="E992" s="242" t="s">
        <v>1166</v>
      </c>
      <c r="F992" s="243">
        <v>24953170</v>
      </c>
      <c r="G992" s="123" t="str">
        <f t="shared" si="31"/>
        <v>0707</v>
      </c>
      <c r="J992" s="431" t="str">
        <f t="shared" si="32"/>
        <v>0707</v>
      </c>
    </row>
    <row r="993" spans="1:10" ht="25.5">
      <c r="A993" s="241" t="s">
        <v>439</v>
      </c>
      <c r="B993" s="242" t="s">
        <v>206</v>
      </c>
      <c r="C993" s="242" t="s">
        <v>362</v>
      </c>
      <c r="D993" s="242" t="s">
        <v>967</v>
      </c>
      <c r="E993" s="242" t="s">
        <v>1166</v>
      </c>
      <c r="F993" s="243">
        <v>24953170</v>
      </c>
      <c r="G993" s="123" t="str">
        <f t="shared" si="31"/>
        <v>07070100000000</v>
      </c>
      <c r="J993" s="431" t="str">
        <f t="shared" si="32"/>
        <v>07070100000000</v>
      </c>
    </row>
    <row r="994" spans="1:10" ht="25.5">
      <c r="A994" s="241" t="s">
        <v>440</v>
      </c>
      <c r="B994" s="242" t="s">
        <v>206</v>
      </c>
      <c r="C994" s="242" t="s">
        <v>362</v>
      </c>
      <c r="D994" s="242" t="s">
        <v>968</v>
      </c>
      <c r="E994" s="242" t="s">
        <v>1166</v>
      </c>
      <c r="F994" s="243">
        <v>24554370</v>
      </c>
      <c r="G994" s="123" t="str">
        <f t="shared" si="31"/>
        <v>07070110000000</v>
      </c>
      <c r="J994" s="431" t="str">
        <f t="shared" si="32"/>
        <v>07070110000000</v>
      </c>
    </row>
    <row r="995" spans="1:10" ht="102">
      <c r="A995" s="241" t="s">
        <v>414</v>
      </c>
      <c r="B995" s="242" t="s">
        <v>206</v>
      </c>
      <c r="C995" s="242" t="s">
        <v>362</v>
      </c>
      <c r="D995" s="242" t="s">
        <v>764</v>
      </c>
      <c r="E995" s="242" t="s">
        <v>1166</v>
      </c>
      <c r="F995" s="243">
        <v>1700800</v>
      </c>
      <c r="G995" s="123" t="str">
        <f t="shared" si="31"/>
        <v>07070110040040</v>
      </c>
      <c r="J995" s="431" t="str">
        <f t="shared" si="32"/>
        <v>07070110040040</v>
      </c>
    </row>
    <row r="996" spans="1:10" ht="25.5">
      <c r="A996" s="241" t="s">
        <v>1314</v>
      </c>
      <c r="B996" s="242" t="s">
        <v>206</v>
      </c>
      <c r="C996" s="242" t="s">
        <v>362</v>
      </c>
      <c r="D996" s="242" t="s">
        <v>764</v>
      </c>
      <c r="E996" s="242" t="s">
        <v>1315</v>
      </c>
      <c r="F996" s="243">
        <v>1700800</v>
      </c>
      <c r="G996" s="123" t="str">
        <f t="shared" si="31"/>
        <v>07070110040040600</v>
      </c>
      <c r="J996" s="431" t="str">
        <f t="shared" si="32"/>
        <v>07070110040040600</v>
      </c>
    </row>
    <row r="997" spans="1:10">
      <c r="A997" s="241" t="s">
        <v>1190</v>
      </c>
      <c r="B997" s="242" t="s">
        <v>206</v>
      </c>
      <c r="C997" s="242" t="s">
        <v>362</v>
      </c>
      <c r="D997" s="242" t="s">
        <v>764</v>
      </c>
      <c r="E997" s="242" t="s">
        <v>1191</v>
      </c>
      <c r="F997" s="243">
        <v>1700800</v>
      </c>
      <c r="G997" s="123" t="str">
        <f t="shared" si="31"/>
        <v>07070110040040610</v>
      </c>
      <c r="J997" s="431" t="str">
        <f t="shared" si="32"/>
        <v>07070110040040610</v>
      </c>
    </row>
    <row r="998" spans="1:10" ht="51">
      <c r="A998" s="241" t="s">
        <v>344</v>
      </c>
      <c r="B998" s="242" t="s">
        <v>206</v>
      </c>
      <c r="C998" s="242" t="s">
        <v>362</v>
      </c>
      <c r="D998" s="242" t="s">
        <v>764</v>
      </c>
      <c r="E998" s="242" t="s">
        <v>345</v>
      </c>
      <c r="F998" s="243">
        <v>1700800</v>
      </c>
      <c r="G998" s="123" t="str">
        <f t="shared" si="31"/>
        <v>07070110040040611</v>
      </c>
      <c r="J998" s="431" t="str">
        <f t="shared" si="32"/>
        <v>07070110040040611</v>
      </c>
    </row>
    <row r="999" spans="1:10" ht="140.25">
      <c r="A999" s="241" t="s">
        <v>415</v>
      </c>
      <c r="B999" s="242" t="s">
        <v>206</v>
      </c>
      <c r="C999" s="242" t="s">
        <v>362</v>
      </c>
      <c r="D999" s="242" t="s">
        <v>765</v>
      </c>
      <c r="E999" s="242" t="s">
        <v>1166</v>
      </c>
      <c r="F999" s="243">
        <v>1035000</v>
      </c>
      <c r="G999" s="123" t="str">
        <f t="shared" si="31"/>
        <v>07070110041040</v>
      </c>
      <c r="J999" s="431" t="str">
        <f t="shared" si="32"/>
        <v>07070110041040</v>
      </c>
    </row>
    <row r="1000" spans="1:10" ht="25.5">
      <c r="A1000" s="241" t="s">
        <v>1314</v>
      </c>
      <c r="B1000" s="242" t="s">
        <v>206</v>
      </c>
      <c r="C1000" s="242" t="s">
        <v>362</v>
      </c>
      <c r="D1000" s="242" t="s">
        <v>765</v>
      </c>
      <c r="E1000" s="242" t="s">
        <v>1315</v>
      </c>
      <c r="F1000" s="243">
        <v>1035000</v>
      </c>
      <c r="G1000" s="123" t="str">
        <f t="shared" si="31"/>
        <v>07070110041040600</v>
      </c>
      <c r="J1000" s="431" t="str">
        <f t="shared" si="32"/>
        <v>07070110041040600</v>
      </c>
    </row>
    <row r="1001" spans="1:10">
      <c r="A1001" s="241" t="s">
        <v>1190</v>
      </c>
      <c r="B1001" s="242" t="s">
        <v>206</v>
      </c>
      <c r="C1001" s="242" t="s">
        <v>362</v>
      </c>
      <c r="D1001" s="242" t="s">
        <v>765</v>
      </c>
      <c r="E1001" s="242" t="s">
        <v>1191</v>
      </c>
      <c r="F1001" s="243">
        <v>1035000</v>
      </c>
      <c r="G1001" s="123" t="str">
        <f t="shared" ref="G1001:G1064" si="33">CONCATENATE(C1001,D1001,E1001)</f>
        <v>07070110041040610</v>
      </c>
      <c r="J1001" s="431" t="str">
        <f t="shared" si="32"/>
        <v>07070110041040610</v>
      </c>
    </row>
    <row r="1002" spans="1:10" ht="51">
      <c r="A1002" s="241" t="s">
        <v>344</v>
      </c>
      <c r="B1002" s="242" t="s">
        <v>206</v>
      </c>
      <c r="C1002" s="242" t="s">
        <v>362</v>
      </c>
      <c r="D1002" s="242" t="s">
        <v>765</v>
      </c>
      <c r="E1002" s="242" t="s">
        <v>345</v>
      </c>
      <c r="F1002" s="243">
        <v>1035000</v>
      </c>
      <c r="G1002" s="123" t="str">
        <f t="shared" si="33"/>
        <v>07070110041040611</v>
      </c>
      <c r="J1002" s="431" t="str">
        <f t="shared" si="32"/>
        <v>07070110041040611</v>
      </c>
    </row>
    <row r="1003" spans="1:10" ht="102">
      <c r="A1003" s="241" t="s">
        <v>766</v>
      </c>
      <c r="B1003" s="242" t="s">
        <v>206</v>
      </c>
      <c r="C1003" s="242" t="s">
        <v>362</v>
      </c>
      <c r="D1003" s="242" t="s">
        <v>767</v>
      </c>
      <c r="E1003" s="242" t="s">
        <v>1166</v>
      </c>
      <c r="F1003" s="243">
        <v>110000</v>
      </c>
      <c r="G1003" s="123" t="str">
        <f t="shared" si="33"/>
        <v>07070110047040</v>
      </c>
      <c r="J1003" s="431" t="str">
        <f t="shared" si="32"/>
        <v>07070110047040</v>
      </c>
    </row>
    <row r="1004" spans="1:10" ht="25.5">
      <c r="A1004" s="241" t="s">
        <v>1314</v>
      </c>
      <c r="B1004" s="242" t="s">
        <v>206</v>
      </c>
      <c r="C1004" s="242" t="s">
        <v>362</v>
      </c>
      <c r="D1004" s="242" t="s">
        <v>767</v>
      </c>
      <c r="E1004" s="242" t="s">
        <v>1315</v>
      </c>
      <c r="F1004" s="243">
        <v>110000</v>
      </c>
      <c r="G1004" s="123" t="str">
        <f t="shared" si="33"/>
        <v>07070110047040600</v>
      </c>
      <c r="J1004" s="431" t="str">
        <f t="shared" si="32"/>
        <v>07070110047040600</v>
      </c>
    </row>
    <row r="1005" spans="1:10">
      <c r="A1005" s="241" t="s">
        <v>1190</v>
      </c>
      <c r="B1005" s="242" t="s">
        <v>206</v>
      </c>
      <c r="C1005" s="242" t="s">
        <v>362</v>
      </c>
      <c r="D1005" s="242" t="s">
        <v>767</v>
      </c>
      <c r="E1005" s="242" t="s">
        <v>1191</v>
      </c>
      <c r="F1005" s="243">
        <v>110000</v>
      </c>
      <c r="G1005" s="123" t="str">
        <f t="shared" si="33"/>
        <v>07070110047040610</v>
      </c>
      <c r="J1005" s="431" t="str">
        <f t="shared" si="32"/>
        <v>07070110047040610</v>
      </c>
    </row>
    <row r="1006" spans="1:10">
      <c r="A1006" s="241" t="s">
        <v>363</v>
      </c>
      <c r="B1006" s="242" t="s">
        <v>206</v>
      </c>
      <c r="C1006" s="242" t="s">
        <v>362</v>
      </c>
      <c r="D1006" s="242" t="s">
        <v>767</v>
      </c>
      <c r="E1006" s="242" t="s">
        <v>364</v>
      </c>
      <c r="F1006" s="243">
        <v>110000</v>
      </c>
      <c r="G1006" s="123" t="str">
        <f t="shared" si="33"/>
        <v>07070110047040612</v>
      </c>
      <c r="J1006" s="431" t="str">
        <f t="shared" si="32"/>
        <v>07070110047040612</v>
      </c>
    </row>
    <row r="1007" spans="1:10" ht="114.75">
      <c r="A1007" s="241" t="s">
        <v>1141</v>
      </c>
      <c r="B1007" s="242" t="s">
        <v>206</v>
      </c>
      <c r="C1007" s="242" t="s">
        <v>362</v>
      </c>
      <c r="D1007" s="242" t="s">
        <v>1142</v>
      </c>
      <c r="E1007" s="242" t="s">
        <v>1166</v>
      </c>
      <c r="F1007" s="243">
        <v>20000</v>
      </c>
      <c r="G1007" s="123" t="str">
        <f t="shared" si="33"/>
        <v>0707011004Г040</v>
      </c>
      <c r="J1007" s="431" t="str">
        <f t="shared" si="32"/>
        <v>0707011004Г040</v>
      </c>
    </row>
    <row r="1008" spans="1:10" ht="25.5">
      <c r="A1008" s="241" t="s">
        <v>1314</v>
      </c>
      <c r="B1008" s="242" t="s">
        <v>206</v>
      </c>
      <c r="C1008" s="242" t="s">
        <v>362</v>
      </c>
      <c r="D1008" s="242" t="s">
        <v>1142</v>
      </c>
      <c r="E1008" s="242" t="s">
        <v>1315</v>
      </c>
      <c r="F1008" s="243">
        <v>20000</v>
      </c>
      <c r="G1008" s="123" t="str">
        <f t="shared" si="33"/>
        <v>0707011004Г040600</v>
      </c>
      <c r="J1008" s="431" t="str">
        <f t="shared" si="32"/>
        <v>0707011004Г040600</v>
      </c>
    </row>
    <row r="1009" spans="1:10">
      <c r="A1009" s="241" t="s">
        <v>1190</v>
      </c>
      <c r="B1009" s="242" t="s">
        <v>206</v>
      </c>
      <c r="C1009" s="242" t="s">
        <v>362</v>
      </c>
      <c r="D1009" s="242" t="s">
        <v>1142</v>
      </c>
      <c r="E1009" s="242" t="s">
        <v>1191</v>
      </c>
      <c r="F1009" s="243">
        <v>20000</v>
      </c>
      <c r="G1009" s="123" t="str">
        <f t="shared" si="33"/>
        <v>0707011004Г040610</v>
      </c>
      <c r="J1009" s="431" t="str">
        <f t="shared" si="32"/>
        <v>0707011004Г040610</v>
      </c>
    </row>
    <row r="1010" spans="1:10" ht="51">
      <c r="A1010" s="241" t="s">
        <v>344</v>
      </c>
      <c r="B1010" s="242" t="s">
        <v>206</v>
      </c>
      <c r="C1010" s="242" t="s">
        <v>362</v>
      </c>
      <c r="D1010" s="242" t="s">
        <v>1142</v>
      </c>
      <c r="E1010" s="242" t="s">
        <v>345</v>
      </c>
      <c r="F1010" s="243">
        <v>20000</v>
      </c>
      <c r="G1010" s="123" t="str">
        <f t="shared" si="33"/>
        <v>0707011004Г040611</v>
      </c>
      <c r="J1010" s="431" t="str">
        <f t="shared" si="32"/>
        <v>0707011004Г040611</v>
      </c>
    </row>
    <row r="1011" spans="1:10" ht="114.75">
      <c r="A1011" s="241" t="s">
        <v>1770</v>
      </c>
      <c r="B1011" s="242" t="s">
        <v>206</v>
      </c>
      <c r="C1011" s="242" t="s">
        <v>362</v>
      </c>
      <c r="D1011" s="242" t="s">
        <v>1771</v>
      </c>
      <c r="E1011" s="242" t="s">
        <v>1166</v>
      </c>
      <c r="F1011" s="243">
        <v>124470</v>
      </c>
      <c r="G1011" s="123" t="str">
        <f t="shared" si="33"/>
        <v>0707011004М040</v>
      </c>
      <c r="J1011" s="431" t="str">
        <f t="shared" si="32"/>
        <v>0707011004М040</v>
      </c>
    </row>
    <row r="1012" spans="1:10" ht="25.5">
      <c r="A1012" s="241" t="s">
        <v>1314</v>
      </c>
      <c r="B1012" s="242" t="s">
        <v>206</v>
      </c>
      <c r="C1012" s="242" t="s">
        <v>362</v>
      </c>
      <c r="D1012" s="242" t="s">
        <v>1771</v>
      </c>
      <c r="E1012" s="242" t="s">
        <v>1315</v>
      </c>
      <c r="F1012" s="243">
        <v>124470</v>
      </c>
      <c r="G1012" s="123" t="str">
        <f t="shared" si="33"/>
        <v>0707011004М040600</v>
      </c>
      <c r="J1012" s="431" t="str">
        <f t="shared" si="32"/>
        <v>0707011004М040600</v>
      </c>
    </row>
    <row r="1013" spans="1:10">
      <c r="A1013" s="241" t="s">
        <v>1190</v>
      </c>
      <c r="B1013" s="242" t="s">
        <v>206</v>
      </c>
      <c r="C1013" s="242" t="s">
        <v>362</v>
      </c>
      <c r="D1013" s="242" t="s">
        <v>1771</v>
      </c>
      <c r="E1013" s="242" t="s">
        <v>1191</v>
      </c>
      <c r="F1013" s="243">
        <v>124470</v>
      </c>
      <c r="G1013" s="123" t="str">
        <f t="shared" si="33"/>
        <v>0707011004М040610</v>
      </c>
      <c r="J1013" s="431" t="str">
        <f t="shared" si="32"/>
        <v>0707011004М040610</v>
      </c>
    </row>
    <row r="1014" spans="1:10" ht="51">
      <c r="A1014" s="241" t="s">
        <v>344</v>
      </c>
      <c r="B1014" s="242" t="s">
        <v>206</v>
      </c>
      <c r="C1014" s="242" t="s">
        <v>362</v>
      </c>
      <c r="D1014" s="242" t="s">
        <v>1771</v>
      </c>
      <c r="E1014" s="242" t="s">
        <v>345</v>
      </c>
      <c r="F1014" s="243">
        <v>124470</v>
      </c>
      <c r="G1014" s="123" t="str">
        <f t="shared" si="33"/>
        <v>0707011004М040611</v>
      </c>
      <c r="J1014" s="431" t="str">
        <f t="shared" si="32"/>
        <v>0707011004М040611</v>
      </c>
    </row>
    <row r="1015" spans="1:10" ht="102">
      <c r="A1015" s="241" t="s">
        <v>1143</v>
      </c>
      <c r="B1015" s="242" t="s">
        <v>206</v>
      </c>
      <c r="C1015" s="242" t="s">
        <v>362</v>
      </c>
      <c r="D1015" s="242" t="s">
        <v>1144</v>
      </c>
      <c r="E1015" s="242" t="s">
        <v>1166</v>
      </c>
      <c r="F1015" s="243">
        <v>220000</v>
      </c>
      <c r="G1015" s="123" t="str">
        <f t="shared" si="33"/>
        <v>0707011004Э040</v>
      </c>
      <c r="J1015" s="431" t="str">
        <f t="shared" si="32"/>
        <v>0707011004Э040</v>
      </c>
    </row>
    <row r="1016" spans="1:10" ht="25.5">
      <c r="A1016" s="241" t="s">
        <v>1314</v>
      </c>
      <c r="B1016" s="242" t="s">
        <v>206</v>
      </c>
      <c r="C1016" s="242" t="s">
        <v>362</v>
      </c>
      <c r="D1016" s="242" t="s">
        <v>1144</v>
      </c>
      <c r="E1016" s="242" t="s">
        <v>1315</v>
      </c>
      <c r="F1016" s="243">
        <v>220000</v>
      </c>
      <c r="G1016" s="123" t="str">
        <f t="shared" si="33"/>
        <v>0707011004Э040600</v>
      </c>
      <c r="J1016" s="431" t="str">
        <f t="shared" si="32"/>
        <v>0707011004Э040600</v>
      </c>
    </row>
    <row r="1017" spans="1:10">
      <c r="A1017" s="241" t="s">
        <v>1190</v>
      </c>
      <c r="B1017" s="242" t="s">
        <v>206</v>
      </c>
      <c r="C1017" s="242" t="s">
        <v>362</v>
      </c>
      <c r="D1017" s="242" t="s">
        <v>1144</v>
      </c>
      <c r="E1017" s="242" t="s">
        <v>1191</v>
      </c>
      <c r="F1017" s="243">
        <v>220000</v>
      </c>
      <c r="G1017" s="123" t="str">
        <f t="shared" si="33"/>
        <v>0707011004Э040610</v>
      </c>
      <c r="J1017" s="431" t="str">
        <f t="shared" si="32"/>
        <v>0707011004Э040610</v>
      </c>
    </row>
    <row r="1018" spans="1:10" ht="51">
      <c r="A1018" s="241" t="s">
        <v>344</v>
      </c>
      <c r="B1018" s="242" t="s">
        <v>206</v>
      </c>
      <c r="C1018" s="242" t="s">
        <v>362</v>
      </c>
      <c r="D1018" s="242" t="s">
        <v>1144</v>
      </c>
      <c r="E1018" s="242" t="s">
        <v>345</v>
      </c>
      <c r="F1018" s="243">
        <v>220000</v>
      </c>
      <c r="G1018" s="123" t="str">
        <f t="shared" si="33"/>
        <v>0707011004Э040611</v>
      </c>
      <c r="J1018" s="431" t="str">
        <f t="shared" si="32"/>
        <v>0707011004Э040611</v>
      </c>
    </row>
    <row r="1019" spans="1:10" ht="63.75">
      <c r="A1019" s="241" t="s">
        <v>1180</v>
      </c>
      <c r="B1019" s="242" t="s">
        <v>206</v>
      </c>
      <c r="C1019" s="242" t="s">
        <v>362</v>
      </c>
      <c r="D1019" s="242" t="s">
        <v>1181</v>
      </c>
      <c r="E1019" s="242" t="s">
        <v>1166</v>
      </c>
      <c r="F1019" s="243">
        <v>18018400</v>
      </c>
      <c r="G1019" s="123" t="str">
        <f t="shared" si="33"/>
        <v>07070110076490</v>
      </c>
      <c r="J1019" s="431" t="str">
        <f t="shared" si="32"/>
        <v>07070110076490</v>
      </c>
    </row>
    <row r="1020" spans="1:10" ht="25.5">
      <c r="A1020" s="241" t="s">
        <v>1306</v>
      </c>
      <c r="B1020" s="242" t="s">
        <v>206</v>
      </c>
      <c r="C1020" s="242" t="s">
        <v>362</v>
      </c>
      <c r="D1020" s="242" t="s">
        <v>1181</v>
      </c>
      <c r="E1020" s="242" t="s">
        <v>1307</v>
      </c>
      <c r="F1020" s="243">
        <v>12648100</v>
      </c>
      <c r="G1020" s="123" t="str">
        <f t="shared" si="33"/>
        <v>07070110076490200</v>
      </c>
      <c r="J1020" s="431" t="str">
        <f t="shared" si="32"/>
        <v>07070110076490200</v>
      </c>
    </row>
    <row r="1021" spans="1:10" ht="25.5">
      <c r="A1021" s="241" t="s">
        <v>1188</v>
      </c>
      <c r="B1021" s="242" t="s">
        <v>206</v>
      </c>
      <c r="C1021" s="242" t="s">
        <v>362</v>
      </c>
      <c r="D1021" s="242" t="s">
        <v>1181</v>
      </c>
      <c r="E1021" s="242" t="s">
        <v>1189</v>
      </c>
      <c r="F1021" s="243">
        <v>12648100</v>
      </c>
      <c r="G1021" s="123" t="str">
        <f t="shared" si="33"/>
        <v>07070110076490240</v>
      </c>
      <c r="J1021" s="431" t="str">
        <f t="shared" si="32"/>
        <v>07070110076490240</v>
      </c>
    </row>
    <row r="1022" spans="1:10">
      <c r="A1022" s="241" t="s">
        <v>1214</v>
      </c>
      <c r="B1022" s="242" t="s">
        <v>206</v>
      </c>
      <c r="C1022" s="242" t="s">
        <v>362</v>
      </c>
      <c r="D1022" s="242" t="s">
        <v>1181</v>
      </c>
      <c r="E1022" s="242" t="s">
        <v>327</v>
      </c>
      <c r="F1022" s="243">
        <v>12648100</v>
      </c>
      <c r="G1022" s="123" t="str">
        <f t="shared" si="33"/>
        <v>07070110076490244</v>
      </c>
      <c r="J1022" s="431" t="str">
        <f t="shared" si="32"/>
        <v>07070110076490244</v>
      </c>
    </row>
    <row r="1023" spans="1:10" ht="25.5">
      <c r="A1023" s="241" t="s">
        <v>1314</v>
      </c>
      <c r="B1023" s="242" t="s">
        <v>206</v>
      </c>
      <c r="C1023" s="242" t="s">
        <v>362</v>
      </c>
      <c r="D1023" s="242" t="s">
        <v>1181</v>
      </c>
      <c r="E1023" s="242" t="s">
        <v>1315</v>
      </c>
      <c r="F1023" s="243">
        <v>5370300</v>
      </c>
      <c r="G1023" s="123" t="str">
        <f t="shared" si="33"/>
        <v>07070110076490600</v>
      </c>
      <c r="J1023" s="431" t="str">
        <f t="shared" si="32"/>
        <v>07070110076490600</v>
      </c>
    </row>
    <row r="1024" spans="1:10">
      <c r="A1024" s="241" t="s">
        <v>1190</v>
      </c>
      <c r="B1024" s="242" t="s">
        <v>206</v>
      </c>
      <c r="C1024" s="242" t="s">
        <v>362</v>
      </c>
      <c r="D1024" s="242" t="s">
        <v>1181</v>
      </c>
      <c r="E1024" s="242" t="s">
        <v>1191</v>
      </c>
      <c r="F1024" s="243">
        <v>5370300</v>
      </c>
      <c r="G1024" s="123" t="str">
        <f t="shared" si="33"/>
        <v>07070110076490610</v>
      </c>
      <c r="J1024" s="431" t="str">
        <f t="shared" si="32"/>
        <v>07070110076490610</v>
      </c>
    </row>
    <row r="1025" spans="1:10" ht="51">
      <c r="A1025" s="241" t="s">
        <v>344</v>
      </c>
      <c r="B1025" s="242" t="s">
        <v>206</v>
      </c>
      <c r="C1025" s="242" t="s">
        <v>362</v>
      </c>
      <c r="D1025" s="242" t="s">
        <v>1181</v>
      </c>
      <c r="E1025" s="242" t="s">
        <v>345</v>
      </c>
      <c r="F1025" s="243">
        <v>5370300</v>
      </c>
      <c r="G1025" s="123" t="str">
        <f t="shared" si="33"/>
        <v>07070110076490611</v>
      </c>
      <c r="J1025" s="431" t="str">
        <f t="shared" si="32"/>
        <v>07070110076490611</v>
      </c>
    </row>
    <row r="1026" spans="1:10" ht="63.75">
      <c r="A1026" s="241" t="s">
        <v>390</v>
      </c>
      <c r="B1026" s="242" t="s">
        <v>206</v>
      </c>
      <c r="C1026" s="242" t="s">
        <v>362</v>
      </c>
      <c r="D1026" s="242" t="s">
        <v>773</v>
      </c>
      <c r="E1026" s="242" t="s">
        <v>1166</v>
      </c>
      <c r="F1026" s="243">
        <v>2921000</v>
      </c>
      <c r="G1026" s="123" t="str">
        <f t="shared" si="33"/>
        <v>07070110080030</v>
      </c>
      <c r="J1026" s="431" t="str">
        <f t="shared" si="32"/>
        <v>07070110080030</v>
      </c>
    </row>
    <row r="1027" spans="1:10" ht="25.5">
      <c r="A1027" s="241" t="s">
        <v>1306</v>
      </c>
      <c r="B1027" s="242" t="s">
        <v>206</v>
      </c>
      <c r="C1027" s="242" t="s">
        <v>362</v>
      </c>
      <c r="D1027" s="242" t="s">
        <v>773</v>
      </c>
      <c r="E1027" s="242" t="s">
        <v>1307</v>
      </c>
      <c r="F1027" s="243">
        <v>1656000</v>
      </c>
      <c r="G1027" s="123" t="str">
        <f t="shared" si="33"/>
        <v>07070110080030200</v>
      </c>
      <c r="J1027" s="431" t="str">
        <f t="shared" si="32"/>
        <v>07070110080030200</v>
      </c>
    </row>
    <row r="1028" spans="1:10" ht="25.5">
      <c r="A1028" s="241" t="s">
        <v>1188</v>
      </c>
      <c r="B1028" s="242" t="s">
        <v>206</v>
      </c>
      <c r="C1028" s="242" t="s">
        <v>362</v>
      </c>
      <c r="D1028" s="242" t="s">
        <v>773</v>
      </c>
      <c r="E1028" s="242" t="s">
        <v>1189</v>
      </c>
      <c r="F1028" s="243">
        <v>1656000</v>
      </c>
      <c r="G1028" s="123" t="str">
        <f t="shared" si="33"/>
        <v>07070110080030240</v>
      </c>
      <c r="J1028" s="431" t="str">
        <f t="shared" si="32"/>
        <v>07070110080030240</v>
      </c>
    </row>
    <row r="1029" spans="1:10">
      <c r="A1029" s="241" t="s">
        <v>1214</v>
      </c>
      <c r="B1029" s="242" t="s">
        <v>206</v>
      </c>
      <c r="C1029" s="242" t="s">
        <v>362</v>
      </c>
      <c r="D1029" s="242" t="s">
        <v>773</v>
      </c>
      <c r="E1029" s="242" t="s">
        <v>327</v>
      </c>
      <c r="F1029" s="243">
        <v>1656000</v>
      </c>
      <c r="G1029" s="123" t="str">
        <f t="shared" si="33"/>
        <v>07070110080030244</v>
      </c>
      <c r="J1029" s="431" t="str">
        <f t="shared" si="32"/>
        <v>07070110080030244</v>
      </c>
    </row>
    <row r="1030" spans="1:10" ht="25.5">
      <c r="A1030" s="241" t="s">
        <v>1314</v>
      </c>
      <c r="B1030" s="242" t="s">
        <v>206</v>
      </c>
      <c r="C1030" s="242" t="s">
        <v>362</v>
      </c>
      <c r="D1030" s="242" t="s">
        <v>773</v>
      </c>
      <c r="E1030" s="242" t="s">
        <v>1315</v>
      </c>
      <c r="F1030" s="243">
        <v>1265000</v>
      </c>
      <c r="G1030" s="123" t="str">
        <f t="shared" si="33"/>
        <v>07070110080030600</v>
      </c>
      <c r="J1030" s="431" t="str">
        <f t="shared" si="32"/>
        <v>07070110080030600</v>
      </c>
    </row>
    <row r="1031" spans="1:10">
      <c r="A1031" s="241" t="s">
        <v>1190</v>
      </c>
      <c r="B1031" s="242" t="s">
        <v>206</v>
      </c>
      <c r="C1031" s="242" t="s">
        <v>362</v>
      </c>
      <c r="D1031" s="242" t="s">
        <v>773</v>
      </c>
      <c r="E1031" s="242" t="s">
        <v>1191</v>
      </c>
      <c r="F1031" s="243">
        <v>1265000</v>
      </c>
      <c r="G1031" s="123" t="str">
        <f t="shared" si="33"/>
        <v>07070110080030610</v>
      </c>
      <c r="J1031" s="431" t="str">
        <f t="shared" si="32"/>
        <v>07070110080030610</v>
      </c>
    </row>
    <row r="1032" spans="1:10" ht="51">
      <c r="A1032" s="241" t="s">
        <v>344</v>
      </c>
      <c r="B1032" s="242" t="s">
        <v>206</v>
      </c>
      <c r="C1032" s="242" t="s">
        <v>362</v>
      </c>
      <c r="D1032" s="242" t="s">
        <v>773</v>
      </c>
      <c r="E1032" s="242" t="s">
        <v>345</v>
      </c>
      <c r="F1032" s="243">
        <v>1265000</v>
      </c>
      <c r="G1032" s="123" t="str">
        <f t="shared" si="33"/>
        <v>07070110080030611</v>
      </c>
      <c r="J1032" s="431" t="str">
        <f t="shared" si="32"/>
        <v>07070110080030611</v>
      </c>
    </row>
    <row r="1033" spans="1:10" ht="153">
      <c r="A1033" s="241" t="s">
        <v>1452</v>
      </c>
      <c r="B1033" s="242" t="s">
        <v>206</v>
      </c>
      <c r="C1033" s="242" t="s">
        <v>362</v>
      </c>
      <c r="D1033" s="242" t="s">
        <v>771</v>
      </c>
      <c r="E1033" s="242" t="s">
        <v>1166</v>
      </c>
      <c r="F1033" s="243">
        <v>404700</v>
      </c>
      <c r="G1033" s="123" t="str">
        <f t="shared" si="33"/>
        <v>070701100S3970</v>
      </c>
      <c r="J1033" s="431" t="str">
        <f t="shared" si="32"/>
        <v>070701100S3970</v>
      </c>
    </row>
    <row r="1034" spans="1:10" ht="25.5">
      <c r="A1034" s="241" t="s">
        <v>1314</v>
      </c>
      <c r="B1034" s="242" t="s">
        <v>206</v>
      </c>
      <c r="C1034" s="242" t="s">
        <v>362</v>
      </c>
      <c r="D1034" s="242" t="s">
        <v>771</v>
      </c>
      <c r="E1034" s="242" t="s">
        <v>1315</v>
      </c>
      <c r="F1034" s="243">
        <v>404700</v>
      </c>
      <c r="G1034" s="123" t="str">
        <f t="shared" si="33"/>
        <v>070701100S3970600</v>
      </c>
      <c r="J1034" s="431" t="str">
        <f t="shared" ref="J1034:J1097" si="34">CONCATENATE(C1034,D1034,E1034)</f>
        <v>070701100S3970600</v>
      </c>
    </row>
    <row r="1035" spans="1:10">
      <c r="A1035" s="241" t="s">
        <v>1190</v>
      </c>
      <c r="B1035" s="242" t="s">
        <v>206</v>
      </c>
      <c r="C1035" s="242" t="s">
        <v>362</v>
      </c>
      <c r="D1035" s="242" t="s">
        <v>771</v>
      </c>
      <c r="E1035" s="242" t="s">
        <v>1191</v>
      </c>
      <c r="F1035" s="243">
        <v>404700</v>
      </c>
      <c r="G1035" s="123" t="str">
        <f t="shared" si="33"/>
        <v>070701100S3970610</v>
      </c>
      <c r="J1035" s="431" t="str">
        <f t="shared" si="34"/>
        <v>070701100S3970610</v>
      </c>
    </row>
    <row r="1036" spans="1:10" ht="51">
      <c r="A1036" s="241" t="s">
        <v>344</v>
      </c>
      <c r="B1036" s="242" t="s">
        <v>206</v>
      </c>
      <c r="C1036" s="242" t="s">
        <v>362</v>
      </c>
      <c r="D1036" s="242" t="s">
        <v>771</v>
      </c>
      <c r="E1036" s="242" t="s">
        <v>345</v>
      </c>
      <c r="F1036" s="243">
        <v>404700</v>
      </c>
      <c r="G1036" s="123" t="str">
        <f t="shared" si="33"/>
        <v>070701100S3970611</v>
      </c>
      <c r="J1036" s="431" t="str">
        <f t="shared" si="34"/>
        <v>070701100S3970611</v>
      </c>
    </row>
    <row r="1037" spans="1:10" ht="25.5">
      <c r="A1037" s="241" t="s">
        <v>612</v>
      </c>
      <c r="B1037" s="242" t="s">
        <v>206</v>
      </c>
      <c r="C1037" s="242" t="s">
        <v>362</v>
      </c>
      <c r="D1037" s="242" t="s">
        <v>969</v>
      </c>
      <c r="E1037" s="242" t="s">
        <v>1166</v>
      </c>
      <c r="F1037" s="243">
        <v>398800</v>
      </c>
      <c r="G1037" s="123" t="str">
        <f t="shared" si="33"/>
        <v>07070130000000</v>
      </c>
      <c r="J1037" s="431" t="str">
        <f t="shared" si="34"/>
        <v>07070130000000</v>
      </c>
    </row>
    <row r="1038" spans="1:10" ht="63.75">
      <c r="A1038" s="241" t="s">
        <v>604</v>
      </c>
      <c r="B1038" s="242" t="s">
        <v>206</v>
      </c>
      <c r="C1038" s="242" t="s">
        <v>362</v>
      </c>
      <c r="D1038" s="242" t="s">
        <v>1677</v>
      </c>
      <c r="E1038" s="242" t="s">
        <v>1166</v>
      </c>
      <c r="F1038" s="243">
        <v>198800</v>
      </c>
      <c r="G1038" s="123" t="str">
        <f t="shared" si="33"/>
        <v>07070130080030</v>
      </c>
      <c r="J1038" s="431" t="str">
        <f t="shared" si="34"/>
        <v>07070130080030</v>
      </c>
    </row>
    <row r="1039" spans="1:10" ht="51">
      <c r="A1039" s="241" t="s">
        <v>1305</v>
      </c>
      <c r="B1039" s="242" t="s">
        <v>206</v>
      </c>
      <c r="C1039" s="242" t="s">
        <v>362</v>
      </c>
      <c r="D1039" s="242" t="s">
        <v>1677</v>
      </c>
      <c r="E1039" s="242" t="s">
        <v>271</v>
      </c>
      <c r="F1039" s="243">
        <v>195300</v>
      </c>
      <c r="G1039" s="123" t="str">
        <f t="shared" si="33"/>
        <v>07070130080030100</v>
      </c>
      <c r="J1039" s="431" t="str">
        <f t="shared" si="34"/>
        <v>07070130080030100</v>
      </c>
    </row>
    <row r="1040" spans="1:10">
      <c r="A1040" s="241" t="s">
        <v>1182</v>
      </c>
      <c r="B1040" s="242" t="s">
        <v>206</v>
      </c>
      <c r="C1040" s="242" t="s">
        <v>362</v>
      </c>
      <c r="D1040" s="242" t="s">
        <v>1677</v>
      </c>
      <c r="E1040" s="242" t="s">
        <v>133</v>
      </c>
      <c r="F1040" s="243">
        <v>195300</v>
      </c>
      <c r="G1040" s="123" t="str">
        <f t="shared" si="33"/>
        <v>07070130080030110</v>
      </c>
      <c r="J1040" s="431" t="str">
        <f t="shared" si="34"/>
        <v>07070130080030110</v>
      </c>
    </row>
    <row r="1041" spans="1:10">
      <c r="A1041" s="241" t="s">
        <v>1130</v>
      </c>
      <c r="B1041" s="242" t="s">
        <v>206</v>
      </c>
      <c r="C1041" s="242" t="s">
        <v>362</v>
      </c>
      <c r="D1041" s="242" t="s">
        <v>1677</v>
      </c>
      <c r="E1041" s="242" t="s">
        <v>340</v>
      </c>
      <c r="F1041" s="243">
        <v>150000</v>
      </c>
      <c r="G1041" s="123" t="str">
        <f t="shared" si="33"/>
        <v>07070130080030111</v>
      </c>
      <c r="J1041" s="431" t="str">
        <f t="shared" si="34"/>
        <v>07070130080030111</v>
      </c>
    </row>
    <row r="1042" spans="1:10" ht="38.25">
      <c r="A1042" s="241" t="s">
        <v>1131</v>
      </c>
      <c r="B1042" s="242" t="s">
        <v>206</v>
      </c>
      <c r="C1042" s="242" t="s">
        <v>362</v>
      </c>
      <c r="D1042" s="242" t="s">
        <v>1677</v>
      </c>
      <c r="E1042" s="242" t="s">
        <v>1052</v>
      </c>
      <c r="F1042" s="243">
        <v>45300</v>
      </c>
      <c r="G1042" s="123" t="str">
        <f t="shared" si="33"/>
        <v>07070130080030119</v>
      </c>
      <c r="J1042" s="431" t="str">
        <f t="shared" si="34"/>
        <v>07070130080030119</v>
      </c>
    </row>
    <row r="1043" spans="1:10" ht="25.5">
      <c r="A1043" s="241" t="s">
        <v>1306</v>
      </c>
      <c r="B1043" s="242" t="s">
        <v>206</v>
      </c>
      <c r="C1043" s="242" t="s">
        <v>362</v>
      </c>
      <c r="D1043" s="242" t="s">
        <v>1677</v>
      </c>
      <c r="E1043" s="242" t="s">
        <v>1307</v>
      </c>
      <c r="F1043" s="243">
        <v>3500</v>
      </c>
      <c r="G1043" s="123" t="str">
        <f t="shared" si="33"/>
        <v>07070130080030200</v>
      </c>
      <c r="J1043" s="431" t="str">
        <f t="shared" si="34"/>
        <v>07070130080030200</v>
      </c>
    </row>
    <row r="1044" spans="1:10" ht="25.5">
      <c r="A1044" s="241" t="s">
        <v>1188</v>
      </c>
      <c r="B1044" s="242" t="s">
        <v>206</v>
      </c>
      <c r="C1044" s="242" t="s">
        <v>362</v>
      </c>
      <c r="D1044" s="242" t="s">
        <v>1677</v>
      </c>
      <c r="E1044" s="242" t="s">
        <v>1189</v>
      </c>
      <c r="F1044" s="243">
        <v>3500</v>
      </c>
      <c r="G1044" s="123" t="str">
        <f t="shared" si="33"/>
        <v>07070130080030240</v>
      </c>
      <c r="J1044" s="431" t="str">
        <f t="shared" si="34"/>
        <v>07070130080030240</v>
      </c>
    </row>
    <row r="1045" spans="1:10">
      <c r="A1045" s="241" t="s">
        <v>1214</v>
      </c>
      <c r="B1045" s="242" t="s">
        <v>206</v>
      </c>
      <c r="C1045" s="242" t="s">
        <v>362</v>
      </c>
      <c r="D1045" s="242" t="s">
        <v>1677</v>
      </c>
      <c r="E1045" s="242" t="s">
        <v>327</v>
      </c>
      <c r="F1045" s="243">
        <v>3500</v>
      </c>
      <c r="G1045" s="123" t="str">
        <f t="shared" si="33"/>
        <v>07070130080030244</v>
      </c>
      <c r="J1045" s="431" t="str">
        <f t="shared" si="34"/>
        <v>07070130080030244</v>
      </c>
    </row>
    <row r="1046" spans="1:10" ht="76.5">
      <c r="A1046" s="241" t="s">
        <v>605</v>
      </c>
      <c r="B1046" s="242" t="s">
        <v>206</v>
      </c>
      <c r="C1046" s="242" t="s">
        <v>362</v>
      </c>
      <c r="D1046" s="242" t="s">
        <v>1678</v>
      </c>
      <c r="E1046" s="242" t="s">
        <v>1166</v>
      </c>
      <c r="F1046" s="243">
        <v>200000</v>
      </c>
      <c r="G1046" s="123" t="str">
        <f t="shared" si="33"/>
        <v>0707013008П030</v>
      </c>
      <c r="J1046" s="431" t="str">
        <f t="shared" si="34"/>
        <v>0707013008П030</v>
      </c>
    </row>
    <row r="1047" spans="1:10" ht="25.5">
      <c r="A1047" s="241" t="s">
        <v>1306</v>
      </c>
      <c r="B1047" s="242" t="s">
        <v>206</v>
      </c>
      <c r="C1047" s="242" t="s">
        <v>362</v>
      </c>
      <c r="D1047" s="242" t="s">
        <v>1678</v>
      </c>
      <c r="E1047" s="242" t="s">
        <v>1307</v>
      </c>
      <c r="F1047" s="243">
        <v>200000</v>
      </c>
      <c r="G1047" s="123" t="str">
        <f t="shared" si="33"/>
        <v>0707013008П030200</v>
      </c>
      <c r="J1047" s="431" t="str">
        <f t="shared" si="34"/>
        <v>0707013008П030200</v>
      </c>
    </row>
    <row r="1048" spans="1:10" ht="25.5">
      <c r="A1048" s="241" t="s">
        <v>1188</v>
      </c>
      <c r="B1048" s="242" t="s">
        <v>206</v>
      </c>
      <c r="C1048" s="242" t="s">
        <v>362</v>
      </c>
      <c r="D1048" s="242" t="s">
        <v>1678</v>
      </c>
      <c r="E1048" s="242" t="s">
        <v>1189</v>
      </c>
      <c r="F1048" s="243">
        <v>200000</v>
      </c>
      <c r="G1048" s="123" t="str">
        <f t="shared" si="33"/>
        <v>0707013008П030240</v>
      </c>
      <c r="J1048" s="431" t="str">
        <f t="shared" si="34"/>
        <v>0707013008П030240</v>
      </c>
    </row>
    <row r="1049" spans="1:10">
      <c r="A1049" s="241" t="s">
        <v>1214</v>
      </c>
      <c r="B1049" s="242" t="s">
        <v>206</v>
      </c>
      <c r="C1049" s="242" t="s">
        <v>362</v>
      </c>
      <c r="D1049" s="242" t="s">
        <v>1678</v>
      </c>
      <c r="E1049" s="242" t="s">
        <v>327</v>
      </c>
      <c r="F1049" s="243">
        <v>200000</v>
      </c>
      <c r="G1049" s="123" t="str">
        <f t="shared" si="33"/>
        <v>0707013008П030244</v>
      </c>
      <c r="J1049" s="431" t="str">
        <f t="shared" si="34"/>
        <v>0707013008П030244</v>
      </c>
    </row>
    <row r="1050" spans="1:10">
      <c r="A1050" s="241" t="s">
        <v>4</v>
      </c>
      <c r="B1050" s="242" t="s">
        <v>206</v>
      </c>
      <c r="C1050" s="242" t="s">
        <v>417</v>
      </c>
      <c r="D1050" s="242" t="s">
        <v>1166</v>
      </c>
      <c r="E1050" s="242" t="s">
        <v>1166</v>
      </c>
      <c r="F1050" s="243">
        <v>113812328</v>
      </c>
      <c r="G1050" s="123" t="str">
        <f t="shared" si="33"/>
        <v>0709</v>
      </c>
      <c r="J1050" s="431" t="str">
        <f t="shared" si="34"/>
        <v>0709</v>
      </c>
    </row>
    <row r="1051" spans="1:10" ht="25.5">
      <c r="A1051" s="241" t="s">
        <v>439</v>
      </c>
      <c r="B1051" s="242" t="s">
        <v>206</v>
      </c>
      <c r="C1051" s="242" t="s">
        <v>417</v>
      </c>
      <c r="D1051" s="242" t="s">
        <v>967</v>
      </c>
      <c r="E1051" s="242" t="s">
        <v>1166</v>
      </c>
      <c r="F1051" s="243">
        <v>113812328</v>
      </c>
      <c r="G1051" s="123" t="str">
        <f t="shared" si="33"/>
        <v>07090100000000</v>
      </c>
      <c r="J1051" s="431" t="str">
        <f t="shared" si="34"/>
        <v>07090100000000</v>
      </c>
    </row>
    <row r="1052" spans="1:10" ht="25.5">
      <c r="A1052" s="241" t="s">
        <v>440</v>
      </c>
      <c r="B1052" s="242" t="s">
        <v>206</v>
      </c>
      <c r="C1052" s="242" t="s">
        <v>417</v>
      </c>
      <c r="D1052" s="242" t="s">
        <v>968</v>
      </c>
      <c r="E1052" s="242" t="s">
        <v>1166</v>
      </c>
      <c r="F1052" s="243">
        <v>220000</v>
      </c>
      <c r="G1052" s="123" t="str">
        <f t="shared" si="33"/>
        <v>07090110000000</v>
      </c>
      <c r="J1052" s="431" t="str">
        <f t="shared" si="34"/>
        <v>07090110000000</v>
      </c>
    </row>
    <row r="1053" spans="1:10" ht="63.75">
      <c r="A1053" s="241" t="s">
        <v>408</v>
      </c>
      <c r="B1053" s="242" t="s">
        <v>206</v>
      </c>
      <c r="C1053" s="242" t="s">
        <v>417</v>
      </c>
      <c r="D1053" s="242" t="s">
        <v>758</v>
      </c>
      <c r="E1053" s="242" t="s">
        <v>1166</v>
      </c>
      <c r="F1053" s="243">
        <v>220000</v>
      </c>
      <c r="G1053" s="123" t="str">
        <f t="shared" si="33"/>
        <v>07090110080020</v>
      </c>
      <c r="J1053" s="431" t="str">
        <f t="shared" si="34"/>
        <v>07090110080020</v>
      </c>
    </row>
    <row r="1054" spans="1:10" ht="25.5">
      <c r="A1054" s="241" t="s">
        <v>1306</v>
      </c>
      <c r="B1054" s="242" t="s">
        <v>206</v>
      </c>
      <c r="C1054" s="242" t="s">
        <v>417</v>
      </c>
      <c r="D1054" s="242" t="s">
        <v>758</v>
      </c>
      <c r="E1054" s="242" t="s">
        <v>1307</v>
      </c>
      <c r="F1054" s="243">
        <v>220000</v>
      </c>
      <c r="G1054" s="123" t="str">
        <f t="shared" si="33"/>
        <v>07090110080020200</v>
      </c>
      <c r="J1054" s="431" t="str">
        <f t="shared" si="34"/>
        <v>07090110080020200</v>
      </c>
    </row>
    <row r="1055" spans="1:10" ht="25.5">
      <c r="A1055" s="241" t="s">
        <v>1188</v>
      </c>
      <c r="B1055" s="242" t="s">
        <v>206</v>
      </c>
      <c r="C1055" s="242" t="s">
        <v>417</v>
      </c>
      <c r="D1055" s="242" t="s">
        <v>758</v>
      </c>
      <c r="E1055" s="242" t="s">
        <v>1189</v>
      </c>
      <c r="F1055" s="243">
        <v>220000</v>
      </c>
      <c r="G1055" s="123" t="str">
        <f t="shared" si="33"/>
        <v>07090110080020240</v>
      </c>
      <c r="J1055" s="431" t="str">
        <f t="shared" si="34"/>
        <v>07090110080020240</v>
      </c>
    </row>
    <row r="1056" spans="1:10">
      <c r="A1056" s="241" t="s">
        <v>1214</v>
      </c>
      <c r="B1056" s="242" t="s">
        <v>206</v>
      </c>
      <c r="C1056" s="242" t="s">
        <v>417</v>
      </c>
      <c r="D1056" s="242" t="s">
        <v>758</v>
      </c>
      <c r="E1056" s="242" t="s">
        <v>327</v>
      </c>
      <c r="F1056" s="243">
        <v>220000</v>
      </c>
      <c r="G1056" s="123" t="str">
        <f t="shared" si="33"/>
        <v>07090110080020244</v>
      </c>
      <c r="J1056" s="431" t="str">
        <f t="shared" si="34"/>
        <v>07090110080020244</v>
      </c>
    </row>
    <row r="1057" spans="1:10" ht="38.25">
      <c r="A1057" s="241" t="s">
        <v>442</v>
      </c>
      <c r="B1057" s="242" t="s">
        <v>206</v>
      </c>
      <c r="C1057" s="242" t="s">
        <v>417</v>
      </c>
      <c r="D1057" s="242" t="s">
        <v>1126</v>
      </c>
      <c r="E1057" s="242" t="s">
        <v>1166</v>
      </c>
      <c r="F1057" s="243">
        <v>8762800</v>
      </c>
      <c r="G1057" s="123" t="str">
        <f t="shared" si="33"/>
        <v>07090120000000</v>
      </c>
      <c r="J1057" s="431" t="str">
        <f t="shared" si="34"/>
        <v>07090120000000</v>
      </c>
    </row>
    <row r="1058" spans="1:10" ht="89.25">
      <c r="A1058" s="241" t="s">
        <v>2014</v>
      </c>
      <c r="B1058" s="242" t="s">
        <v>206</v>
      </c>
      <c r="C1058" s="242" t="s">
        <v>417</v>
      </c>
      <c r="D1058" s="242" t="s">
        <v>1118</v>
      </c>
      <c r="E1058" s="242" t="s">
        <v>1166</v>
      </c>
      <c r="F1058" s="243">
        <v>8762800</v>
      </c>
      <c r="G1058" s="123" t="str">
        <f t="shared" si="33"/>
        <v>07090120075520</v>
      </c>
      <c r="J1058" s="431" t="str">
        <f t="shared" si="34"/>
        <v>07090120075520</v>
      </c>
    </row>
    <row r="1059" spans="1:10" ht="51">
      <c r="A1059" s="241" t="s">
        <v>1305</v>
      </c>
      <c r="B1059" s="242" t="s">
        <v>206</v>
      </c>
      <c r="C1059" s="242" t="s">
        <v>417</v>
      </c>
      <c r="D1059" s="242" t="s">
        <v>1118</v>
      </c>
      <c r="E1059" s="242" t="s">
        <v>271</v>
      </c>
      <c r="F1059" s="243">
        <v>7292700</v>
      </c>
      <c r="G1059" s="123" t="str">
        <f t="shared" si="33"/>
        <v>07090120075520100</v>
      </c>
      <c r="J1059" s="431" t="str">
        <f t="shared" si="34"/>
        <v>07090120075520100</v>
      </c>
    </row>
    <row r="1060" spans="1:10" ht="25.5">
      <c r="A1060" s="241" t="s">
        <v>1195</v>
      </c>
      <c r="B1060" s="242" t="s">
        <v>206</v>
      </c>
      <c r="C1060" s="242" t="s">
        <v>417</v>
      </c>
      <c r="D1060" s="242" t="s">
        <v>1118</v>
      </c>
      <c r="E1060" s="242" t="s">
        <v>28</v>
      </c>
      <c r="F1060" s="243">
        <v>7292700</v>
      </c>
      <c r="G1060" s="123" t="str">
        <f t="shared" si="33"/>
        <v>07090120075520120</v>
      </c>
      <c r="J1060" s="431" t="str">
        <f t="shared" si="34"/>
        <v>07090120075520120</v>
      </c>
    </row>
    <row r="1061" spans="1:10" ht="25.5">
      <c r="A1061" s="241" t="s">
        <v>949</v>
      </c>
      <c r="B1061" s="242" t="s">
        <v>206</v>
      </c>
      <c r="C1061" s="242" t="s">
        <v>417</v>
      </c>
      <c r="D1061" s="242" t="s">
        <v>1118</v>
      </c>
      <c r="E1061" s="242" t="s">
        <v>322</v>
      </c>
      <c r="F1061" s="243">
        <v>5305400</v>
      </c>
      <c r="G1061" s="123" t="str">
        <f t="shared" si="33"/>
        <v>07090120075520121</v>
      </c>
      <c r="J1061" s="431" t="str">
        <f t="shared" si="34"/>
        <v>07090120075520121</v>
      </c>
    </row>
    <row r="1062" spans="1:10" ht="38.25">
      <c r="A1062" s="241" t="s">
        <v>323</v>
      </c>
      <c r="B1062" s="242" t="s">
        <v>206</v>
      </c>
      <c r="C1062" s="242" t="s">
        <v>417</v>
      </c>
      <c r="D1062" s="242" t="s">
        <v>1118</v>
      </c>
      <c r="E1062" s="242" t="s">
        <v>324</v>
      </c>
      <c r="F1062" s="243">
        <v>385000</v>
      </c>
      <c r="G1062" s="123" t="str">
        <f t="shared" si="33"/>
        <v>07090120075520122</v>
      </c>
      <c r="J1062" s="431" t="str">
        <f t="shared" si="34"/>
        <v>07090120075520122</v>
      </c>
    </row>
    <row r="1063" spans="1:10" ht="38.25">
      <c r="A1063" s="241" t="s">
        <v>1050</v>
      </c>
      <c r="B1063" s="242" t="s">
        <v>206</v>
      </c>
      <c r="C1063" s="242" t="s">
        <v>417</v>
      </c>
      <c r="D1063" s="242" t="s">
        <v>1118</v>
      </c>
      <c r="E1063" s="242" t="s">
        <v>1051</v>
      </c>
      <c r="F1063" s="243">
        <v>1602300</v>
      </c>
      <c r="G1063" s="123" t="str">
        <f t="shared" si="33"/>
        <v>07090120075520129</v>
      </c>
      <c r="J1063" s="431" t="str">
        <f t="shared" si="34"/>
        <v>07090120075520129</v>
      </c>
    </row>
    <row r="1064" spans="1:10" ht="25.5">
      <c r="A1064" s="241" t="s">
        <v>1306</v>
      </c>
      <c r="B1064" s="242" t="s">
        <v>206</v>
      </c>
      <c r="C1064" s="242" t="s">
        <v>417</v>
      </c>
      <c r="D1064" s="242" t="s">
        <v>1118</v>
      </c>
      <c r="E1064" s="242" t="s">
        <v>1307</v>
      </c>
      <c r="F1064" s="243">
        <v>1470100</v>
      </c>
      <c r="G1064" s="123" t="str">
        <f t="shared" si="33"/>
        <v>07090120075520200</v>
      </c>
      <c r="J1064" s="431" t="str">
        <f t="shared" si="34"/>
        <v>07090120075520200</v>
      </c>
    </row>
    <row r="1065" spans="1:10" ht="25.5">
      <c r="A1065" s="241" t="s">
        <v>1188</v>
      </c>
      <c r="B1065" s="242" t="s">
        <v>206</v>
      </c>
      <c r="C1065" s="242" t="s">
        <v>417</v>
      </c>
      <c r="D1065" s="242" t="s">
        <v>1118</v>
      </c>
      <c r="E1065" s="242" t="s">
        <v>1189</v>
      </c>
      <c r="F1065" s="243">
        <v>1470100</v>
      </c>
      <c r="G1065" s="123" t="str">
        <f t="shared" ref="G1065:G1128" si="35">CONCATENATE(C1065,D1065,E1065)</f>
        <v>07090120075520240</v>
      </c>
      <c r="J1065" s="431" t="str">
        <f t="shared" si="34"/>
        <v>07090120075520240</v>
      </c>
    </row>
    <row r="1066" spans="1:10">
      <c r="A1066" s="241" t="s">
        <v>1214</v>
      </c>
      <c r="B1066" s="242" t="s">
        <v>206</v>
      </c>
      <c r="C1066" s="242" t="s">
        <v>417</v>
      </c>
      <c r="D1066" s="242" t="s">
        <v>1118</v>
      </c>
      <c r="E1066" s="242" t="s">
        <v>327</v>
      </c>
      <c r="F1066" s="243">
        <v>1470100</v>
      </c>
      <c r="G1066" s="123" t="str">
        <f t="shared" si="35"/>
        <v>07090120075520244</v>
      </c>
      <c r="J1066" s="431" t="str">
        <f t="shared" si="34"/>
        <v>07090120075520244</v>
      </c>
    </row>
    <row r="1067" spans="1:10" ht="25.5">
      <c r="A1067" s="241" t="s">
        <v>612</v>
      </c>
      <c r="B1067" s="242" t="s">
        <v>206</v>
      </c>
      <c r="C1067" s="242" t="s">
        <v>417</v>
      </c>
      <c r="D1067" s="242" t="s">
        <v>969</v>
      </c>
      <c r="E1067" s="242" t="s">
        <v>1166</v>
      </c>
      <c r="F1067" s="243">
        <v>104829528</v>
      </c>
      <c r="G1067" s="123" t="str">
        <f t="shared" si="35"/>
        <v>07090130000000</v>
      </c>
      <c r="J1067" s="431" t="str">
        <f t="shared" si="34"/>
        <v>07090130000000</v>
      </c>
    </row>
    <row r="1068" spans="1:10" ht="63.75">
      <c r="A1068" s="241" t="s">
        <v>606</v>
      </c>
      <c r="B1068" s="242" t="s">
        <v>206</v>
      </c>
      <c r="C1068" s="242" t="s">
        <v>417</v>
      </c>
      <c r="D1068" s="242" t="s">
        <v>1119</v>
      </c>
      <c r="E1068" s="242" t="s">
        <v>1166</v>
      </c>
      <c r="F1068" s="243">
        <v>63337000</v>
      </c>
      <c r="G1068" s="123" t="str">
        <f t="shared" si="35"/>
        <v>07090130040000</v>
      </c>
      <c r="J1068" s="431" t="str">
        <f t="shared" si="34"/>
        <v>07090130040000</v>
      </c>
    </row>
    <row r="1069" spans="1:10" ht="51">
      <c r="A1069" s="241" t="s">
        <v>1305</v>
      </c>
      <c r="B1069" s="242" t="s">
        <v>206</v>
      </c>
      <c r="C1069" s="242" t="s">
        <v>417</v>
      </c>
      <c r="D1069" s="242" t="s">
        <v>1119</v>
      </c>
      <c r="E1069" s="242" t="s">
        <v>271</v>
      </c>
      <c r="F1069" s="243">
        <v>58637000</v>
      </c>
      <c r="G1069" s="123" t="str">
        <f t="shared" si="35"/>
        <v>07090130040000100</v>
      </c>
      <c r="J1069" s="431" t="str">
        <f t="shared" si="34"/>
        <v>07090130040000100</v>
      </c>
    </row>
    <row r="1070" spans="1:10">
      <c r="A1070" s="241" t="s">
        <v>1182</v>
      </c>
      <c r="B1070" s="242" t="s">
        <v>206</v>
      </c>
      <c r="C1070" s="242" t="s">
        <v>417</v>
      </c>
      <c r="D1070" s="242" t="s">
        <v>1119</v>
      </c>
      <c r="E1070" s="242" t="s">
        <v>133</v>
      </c>
      <c r="F1070" s="243">
        <v>58637000</v>
      </c>
      <c r="G1070" s="123" t="str">
        <f t="shared" si="35"/>
        <v>07090130040000110</v>
      </c>
      <c r="J1070" s="431" t="str">
        <f t="shared" si="34"/>
        <v>07090130040000110</v>
      </c>
    </row>
    <row r="1071" spans="1:10">
      <c r="A1071" s="241" t="s">
        <v>1130</v>
      </c>
      <c r="B1071" s="242" t="s">
        <v>206</v>
      </c>
      <c r="C1071" s="242" t="s">
        <v>417</v>
      </c>
      <c r="D1071" s="242" t="s">
        <v>1119</v>
      </c>
      <c r="E1071" s="242" t="s">
        <v>340</v>
      </c>
      <c r="F1071" s="243">
        <v>44893000</v>
      </c>
      <c r="G1071" s="123" t="str">
        <f t="shared" si="35"/>
        <v>07090130040000111</v>
      </c>
      <c r="J1071" s="431" t="str">
        <f t="shared" si="34"/>
        <v>07090130040000111</v>
      </c>
    </row>
    <row r="1072" spans="1:10" ht="25.5">
      <c r="A1072" s="241" t="s">
        <v>1139</v>
      </c>
      <c r="B1072" s="242" t="s">
        <v>206</v>
      </c>
      <c r="C1072" s="242" t="s">
        <v>417</v>
      </c>
      <c r="D1072" s="242" t="s">
        <v>1119</v>
      </c>
      <c r="E1072" s="242" t="s">
        <v>388</v>
      </c>
      <c r="F1072" s="243">
        <v>280000</v>
      </c>
      <c r="G1072" s="123" t="str">
        <f t="shared" si="35"/>
        <v>07090130040000112</v>
      </c>
      <c r="J1072" s="431" t="str">
        <f t="shared" si="34"/>
        <v>07090130040000112</v>
      </c>
    </row>
    <row r="1073" spans="1:10" ht="38.25">
      <c r="A1073" s="241" t="s">
        <v>1131</v>
      </c>
      <c r="B1073" s="242" t="s">
        <v>206</v>
      </c>
      <c r="C1073" s="242" t="s">
        <v>417</v>
      </c>
      <c r="D1073" s="242" t="s">
        <v>1119</v>
      </c>
      <c r="E1073" s="242" t="s">
        <v>1052</v>
      </c>
      <c r="F1073" s="243">
        <v>13464000</v>
      </c>
      <c r="G1073" s="123" t="str">
        <f t="shared" si="35"/>
        <v>07090130040000119</v>
      </c>
      <c r="J1073" s="431" t="str">
        <f t="shared" si="34"/>
        <v>07090130040000119</v>
      </c>
    </row>
    <row r="1074" spans="1:10" ht="25.5">
      <c r="A1074" s="241" t="s">
        <v>1306</v>
      </c>
      <c r="B1074" s="242" t="s">
        <v>206</v>
      </c>
      <c r="C1074" s="242" t="s">
        <v>417</v>
      </c>
      <c r="D1074" s="242" t="s">
        <v>1119</v>
      </c>
      <c r="E1074" s="242" t="s">
        <v>1307</v>
      </c>
      <c r="F1074" s="243">
        <v>4700000</v>
      </c>
      <c r="G1074" s="123" t="str">
        <f t="shared" si="35"/>
        <v>07090130040000200</v>
      </c>
      <c r="J1074" s="431" t="str">
        <f t="shared" si="34"/>
        <v>07090130040000200</v>
      </c>
    </row>
    <row r="1075" spans="1:10" ht="25.5">
      <c r="A1075" s="241" t="s">
        <v>1188</v>
      </c>
      <c r="B1075" s="242" t="s">
        <v>206</v>
      </c>
      <c r="C1075" s="242" t="s">
        <v>417</v>
      </c>
      <c r="D1075" s="242" t="s">
        <v>1119</v>
      </c>
      <c r="E1075" s="242" t="s">
        <v>1189</v>
      </c>
      <c r="F1075" s="243">
        <v>4700000</v>
      </c>
      <c r="G1075" s="123" t="str">
        <f t="shared" si="35"/>
        <v>07090130040000240</v>
      </c>
      <c r="J1075" s="431" t="str">
        <f t="shared" si="34"/>
        <v>07090130040000240</v>
      </c>
    </row>
    <row r="1076" spans="1:10">
      <c r="A1076" s="241" t="s">
        <v>1214</v>
      </c>
      <c r="B1076" s="242" t="s">
        <v>206</v>
      </c>
      <c r="C1076" s="242" t="s">
        <v>417</v>
      </c>
      <c r="D1076" s="242" t="s">
        <v>1119</v>
      </c>
      <c r="E1076" s="242" t="s">
        <v>327</v>
      </c>
      <c r="F1076" s="243">
        <v>4700000</v>
      </c>
      <c r="G1076" s="123" t="str">
        <f t="shared" si="35"/>
        <v>07090130040000244</v>
      </c>
      <c r="J1076" s="431" t="str">
        <f t="shared" si="34"/>
        <v>07090130040000244</v>
      </c>
    </row>
    <row r="1077" spans="1:10" ht="76.5">
      <c r="A1077" s="241" t="s">
        <v>607</v>
      </c>
      <c r="B1077" s="242" t="s">
        <v>206</v>
      </c>
      <c r="C1077" s="242" t="s">
        <v>417</v>
      </c>
      <c r="D1077" s="242" t="s">
        <v>1125</v>
      </c>
      <c r="E1077" s="242" t="s">
        <v>1166</v>
      </c>
      <c r="F1077" s="243">
        <v>1342362</v>
      </c>
      <c r="G1077" s="123" t="str">
        <f t="shared" si="35"/>
        <v>07090130040050</v>
      </c>
      <c r="J1077" s="431" t="str">
        <f t="shared" si="34"/>
        <v>07090130040050</v>
      </c>
    </row>
    <row r="1078" spans="1:10" ht="51">
      <c r="A1078" s="241" t="s">
        <v>1305</v>
      </c>
      <c r="B1078" s="242" t="s">
        <v>206</v>
      </c>
      <c r="C1078" s="242" t="s">
        <v>417</v>
      </c>
      <c r="D1078" s="242" t="s">
        <v>1125</v>
      </c>
      <c r="E1078" s="242" t="s">
        <v>271</v>
      </c>
      <c r="F1078" s="243">
        <v>1342362</v>
      </c>
      <c r="G1078" s="123" t="str">
        <f t="shared" si="35"/>
        <v>07090130040050100</v>
      </c>
      <c r="J1078" s="431" t="str">
        <f t="shared" si="34"/>
        <v>07090130040050100</v>
      </c>
    </row>
    <row r="1079" spans="1:10">
      <c r="A1079" s="241" t="s">
        <v>1182</v>
      </c>
      <c r="B1079" s="242" t="s">
        <v>206</v>
      </c>
      <c r="C1079" s="242" t="s">
        <v>417</v>
      </c>
      <c r="D1079" s="242" t="s">
        <v>1125</v>
      </c>
      <c r="E1079" s="242" t="s">
        <v>133</v>
      </c>
      <c r="F1079" s="243">
        <v>1342362</v>
      </c>
      <c r="G1079" s="123" t="str">
        <f t="shared" si="35"/>
        <v>07090130040050110</v>
      </c>
      <c r="J1079" s="431" t="str">
        <f t="shared" si="34"/>
        <v>07090130040050110</v>
      </c>
    </row>
    <row r="1080" spans="1:10">
      <c r="A1080" s="241" t="s">
        <v>1130</v>
      </c>
      <c r="B1080" s="242" t="s">
        <v>206</v>
      </c>
      <c r="C1080" s="242" t="s">
        <v>417</v>
      </c>
      <c r="D1080" s="242" t="s">
        <v>1125</v>
      </c>
      <c r="E1080" s="242" t="s">
        <v>340</v>
      </c>
      <c r="F1080" s="243">
        <v>1031000</v>
      </c>
      <c r="G1080" s="123" t="str">
        <f t="shared" si="35"/>
        <v>07090130040050111</v>
      </c>
      <c r="J1080" s="431" t="str">
        <f t="shared" si="34"/>
        <v>07090130040050111</v>
      </c>
    </row>
    <row r="1081" spans="1:10" ht="38.25">
      <c r="A1081" s="241" t="s">
        <v>1131</v>
      </c>
      <c r="B1081" s="242" t="s">
        <v>206</v>
      </c>
      <c r="C1081" s="242" t="s">
        <v>417</v>
      </c>
      <c r="D1081" s="242" t="s">
        <v>1125</v>
      </c>
      <c r="E1081" s="242" t="s">
        <v>1052</v>
      </c>
      <c r="F1081" s="243">
        <v>311362</v>
      </c>
      <c r="G1081" s="123" t="str">
        <f t="shared" si="35"/>
        <v>07090130040050119</v>
      </c>
      <c r="J1081" s="431" t="str">
        <f t="shared" si="34"/>
        <v>07090130040050119</v>
      </c>
    </row>
    <row r="1082" spans="1:10" ht="102">
      <c r="A1082" s="241" t="s">
        <v>619</v>
      </c>
      <c r="B1082" s="242" t="s">
        <v>206</v>
      </c>
      <c r="C1082" s="242" t="s">
        <v>417</v>
      </c>
      <c r="D1082" s="242" t="s">
        <v>1120</v>
      </c>
      <c r="E1082" s="242" t="s">
        <v>1166</v>
      </c>
      <c r="F1082" s="243">
        <v>27342622</v>
      </c>
      <c r="G1082" s="123" t="str">
        <f t="shared" si="35"/>
        <v>07090130041000</v>
      </c>
      <c r="J1082" s="431" t="str">
        <f t="shared" si="34"/>
        <v>07090130041000</v>
      </c>
    </row>
    <row r="1083" spans="1:10" ht="51">
      <c r="A1083" s="241" t="s">
        <v>1305</v>
      </c>
      <c r="B1083" s="242" t="s">
        <v>206</v>
      </c>
      <c r="C1083" s="242" t="s">
        <v>417</v>
      </c>
      <c r="D1083" s="242" t="s">
        <v>1120</v>
      </c>
      <c r="E1083" s="242" t="s">
        <v>271</v>
      </c>
      <c r="F1083" s="243">
        <v>27342622</v>
      </c>
      <c r="G1083" s="123" t="str">
        <f t="shared" si="35"/>
        <v>07090130041000100</v>
      </c>
      <c r="J1083" s="431" t="str">
        <f t="shared" si="34"/>
        <v>07090130041000100</v>
      </c>
    </row>
    <row r="1084" spans="1:10">
      <c r="A1084" s="241" t="s">
        <v>1182</v>
      </c>
      <c r="B1084" s="242" t="s">
        <v>206</v>
      </c>
      <c r="C1084" s="242" t="s">
        <v>417</v>
      </c>
      <c r="D1084" s="242" t="s">
        <v>1120</v>
      </c>
      <c r="E1084" s="242" t="s">
        <v>133</v>
      </c>
      <c r="F1084" s="243">
        <v>27342622</v>
      </c>
      <c r="G1084" s="123" t="str">
        <f t="shared" si="35"/>
        <v>07090130041000110</v>
      </c>
      <c r="J1084" s="431" t="str">
        <f t="shared" si="34"/>
        <v>07090130041000110</v>
      </c>
    </row>
    <row r="1085" spans="1:10">
      <c r="A1085" s="241" t="s">
        <v>1130</v>
      </c>
      <c r="B1085" s="242" t="s">
        <v>206</v>
      </c>
      <c r="C1085" s="242" t="s">
        <v>417</v>
      </c>
      <c r="D1085" s="242" t="s">
        <v>1120</v>
      </c>
      <c r="E1085" s="242" t="s">
        <v>340</v>
      </c>
      <c r="F1085" s="243">
        <v>21000000</v>
      </c>
      <c r="G1085" s="123" t="str">
        <f t="shared" si="35"/>
        <v>07090130041000111</v>
      </c>
      <c r="J1085" s="431" t="str">
        <f t="shared" si="34"/>
        <v>07090130041000111</v>
      </c>
    </row>
    <row r="1086" spans="1:10" ht="38.25">
      <c r="A1086" s="241" t="s">
        <v>1131</v>
      </c>
      <c r="B1086" s="242" t="s">
        <v>206</v>
      </c>
      <c r="C1086" s="242" t="s">
        <v>417</v>
      </c>
      <c r="D1086" s="242" t="s">
        <v>1120</v>
      </c>
      <c r="E1086" s="242" t="s">
        <v>1052</v>
      </c>
      <c r="F1086" s="243">
        <v>6342622</v>
      </c>
      <c r="G1086" s="123" t="str">
        <f t="shared" si="35"/>
        <v>07090130041000119</v>
      </c>
      <c r="J1086" s="431" t="str">
        <f t="shared" si="34"/>
        <v>07090130041000119</v>
      </c>
    </row>
    <row r="1087" spans="1:10" ht="76.5">
      <c r="A1087" s="241" t="s">
        <v>608</v>
      </c>
      <c r="B1087" s="242" t="s">
        <v>206</v>
      </c>
      <c r="C1087" s="242" t="s">
        <v>417</v>
      </c>
      <c r="D1087" s="242" t="s">
        <v>1121</v>
      </c>
      <c r="E1087" s="242" t="s">
        <v>1166</v>
      </c>
      <c r="F1087" s="243">
        <v>500000</v>
      </c>
      <c r="G1087" s="123" t="str">
        <f t="shared" si="35"/>
        <v>07090130047000</v>
      </c>
      <c r="J1087" s="431" t="str">
        <f t="shared" si="34"/>
        <v>07090130047000</v>
      </c>
    </row>
    <row r="1088" spans="1:10" ht="51">
      <c r="A1088" s="241" t="s">
        <v>1305</v>
      </c>
      <c r="B1088" s="242" t="s">
        <v>206</v>
      </c>
      <c r="C1088" s="242" t="s">
        <v>417</v>
      </c>
      <c r="D1088" s="242" t="s">
        <v>1121</v>
      </c>
      <c r="E1088" s="242" t="s">
        <v>271</v>
      </c>
      <c r="F1088" s="243">
        <v>500000</v>
      </c>
      <c r="G1088" s="123" t="str">
        <f t="shared" si="35"/>
        <v>07090130047000100</v>
      </c>
      <c r="J1088" s="431" t="str">
        <f t="shared" si="34"/>
        <v>07090130047000100</v>
      </c>
    </row>
    <row r="1089" spans="1:10">
      <c r="A1089" s="241" t="s">
        <v>1182</v>
      </c>
      <c r="B1089" s="242" t="s">
        <v>206</v>
      </c>
      <c r="C1089" s="242" t="s">
        <v>417</v>
      </c>
      <c r="D1089" s="242" t="s">
        <v>1121</v>
      </c>
      <c r="E1089" s="242" t="s">
        <v>133</v>
      </c>
      <c r="F1089" s="243">
        <v>500000</v>
      </c>
      <c r="G1089" s="123" t="str">
        <f t="shared" si="35"/>
        <v>07090130047000110</v>
      </c>
      <c r="J1089" s="431" t="str">
        <f t="shared" si="34"/>
        <v>07090130047000110</v>
      </c>
    </row>
    <row r="1090" spans="1:10" ht="25.5">
      <c r="A1090" s="241" t="s">
        <v>1139</v>
      </c>
      <c r="B1090" s="242" t="s">
        <v>206</v>
      </c>
      <c r="C1090" s="242" t="s">
        <v>417</v>
      </c>
      <c r="D1090" s="242" t="s">
        <v>1121</v>
      </c>
      <c r="E1090" s="242" t="s">
        <v>388</v>
      </c>
      <c r="F1090" s="243">
        <v>500000</v>
      </c>
      <c r="G1090" s="123" t="str">
        <f t="shared" si="35"/>
        <v>07090130047000112</v>
      </c>
      <c r="J1090" s="431" t="str">
        <f t="shared" si="34"/>
        <v>07090130047000112</v>
      </c>
    </row>
    <row r="1091" spans="1:10" ht="63.75">
      <c r="A1091" s="241" t="s">
        <v>609</v>
      </c>
      <c r="B1091" s="242" t="s">
        <v>206</v>
      </c>
      <c r="C1091" s="242" t="s">
        <v>417</v>
      </c>
      <c r="D1091" s="242" t="s">
        <v>1122</v>
      </c>
      <c r="E1091" s="242" t="s">
        <v>1166</v>
      </c>
      <c r="F1091" s="243">
        <v>114544</v>
      </c>
      <c r="G1091" s="123" t="str">
        <f t="shared" si="35"/>
        <v>0709013004Г000</v>
      </c>
      <c r="J1091" s="431" t="str">
        <f t="shared" si="34"/>
        <v>0709013004Г000</v>
      </c>
    </row>
    <row r="1092" spans="1:10" ht="25.5">
      <c r="A1092" s="241" t="s">
        <v>1306</v>
      </c>
      <c r="B1092" s="242" t="s">
        <v>206</v>
      </c>
      <c r="C1092" s="242" t="s">
        <v>417</v>
      </c>
      <c r="D1092" s="242" t="s">
        <v>1122</v>
      </c>
      <c r="E1092" s="242" t="s">
        <v>1307</v>
      </c>
      <c r="F1092" s="243">
        <v>114544</v>
      </c>
      <c r="G1092" s="123" t="str">
        <f t="shared" si="35"/>
        <v>0709013004Г000200</v>
      </c>
      <c r="J1092" s="431" t="str">
        <f t="shared" si="34"/>
        <v>0709013004Г000200</v>
      </c>
    </row>
    <row r="1093" spans="1:10" ht="25.5">
      <c r="A1093" s="241" t="s">
        <v>1188</v>
      </c>
      <c r="B1093" s="242" t="s">
        <v>206</v>
      </c>
      <c r="C1093" s="242" t="s">
        <v>417</v>
      </c>
      <c r="D1093" s="242" t="s">
        <v>1122</v>
      </c>
      <c r="E1093" s="242" t="s">
        <v>1189</v>
      </c>
      <c r="F1093" s="243">
        <v>114544</v>
      </c>
      <c r="G1093" s="123" t="str">
        <f t="shared" si="35"/>
        <v>0709013004Г000240</v>
      </c>
      <c r="J1093" s="431" t="str">
        <f t="shared" si="34"/>
        <v>0709013004Г000240</v>
      </c>
    </row>
    <row r="1094" spans="1:10">
      <c r="A1094" s="241" t="s">
        <v>1214</v>
      </c>
      <c r="B1094" s="242" t="s">
        <v>206</v>
      </c>
      <c r="C1094" s="242" t="s">
        <v>417</v>
      </c>
      <c r="D1094" s="242" t="s">
        <v>1122</v>
      </c>
      <c r="E1094" s="242" t="s">
        <v>327</v>
      </c>
      <c r="F1094" s="243">
        <v>55000</v>
      </c>
      <c r="G1094" s="123" t="str">
        <f t="shared" si="35"/>
        <v>0709013004Г000244</v>
      </c>
      <c r="J1094" s="431" t="str">
        <f t="shared" si="34"/>
        <v>0709013004Г000244</v>
      </c>
    </row>
    <row r="1095" spans="1:10">
      <c r="A1095" s="241" t="s">
        <v>1660</v>
      </c>
      <c r="B1095" s="242" t="s">
        <v>206</v>
      </c>
      <c r="C1095" s="242" t="s">
        <v>417</v>
      </c>
      <c r="D1095" s="242" t="s">
        <v>1122</v>
      </c>
      <c r="E1095" s="242" t="s">
        <v>1661</v>
      </c>
      <c r="F1095" s="243">
        <v>59544</v>
      </c>
      <c r="G1095" s="123" t="str">
        <f t="shared" si="35"/>
        <v>0709013004Г000247</v>
      </c>
      <c r="J1095" s="431" t="str">
        <f t="shared" si="34"/>
        <v>0709013004Г000247</v>
      </c>
    </row>
    <row r="1096" spans="1:10" ht="51">
      <c r="A1096" s="241" t="s">
        <v>964</v>
      </c>
      <c r="B1096" s="242" t="s">
        <v>206</v>
      </c>
      <c r="C1096" s="242" t="s">
        <v>417</v>
      </c>
      <c r="D1096" s="242" t="s">
        <v>1145</v>
      </c>
      <c r="E1096" s="242" t="s">
        <v>1166</v>
      </c>
      <c r="F1096" s="243">
        <v>3255000</v>
      </c>
      <c r="G1096" s="123" t="str">
        <f t="shared" si="35"/>
        <v>0709013004Э000</v>
      </c>
      <c r="J1096" s="431" t="str">
        <f t="shared" si="34"/>
        <v>0709013004Э000</v>
      </c>
    </row>
    <row r="1097" spans="1:10" ht="25.5">
      <c r="A1097" s="241" t="s">
        <v>1306</v>
      </c>
      <c r="B1097" s="242" t="s">
        <v>206</v>
      </c>
      <c r="C1097" s="242" t="s">
        <v>417</v>
      </c>
      <c r="D1097" s="242" t="s">
        <v>1145</v>
      </c>
      <c r="E1097" s="242" t="s">
        <v>1307</v>
      </c>
      <c r="F1097" s="243">
        <v>3255000</v>
      </c>
      <c r="G1097" s="123" t="str">
        <f t="shared" si="35"/>
        <v>0709013004Э000200</v>
      </c>
      <c r="J1097" s="431" t="str">
        <f t="shared" si="34"/>
        <v>0709013004Э000200</v>
      </c>
    </row>
    <row r="1098" spans="1:10" ht="25.5">
      <c r="A1098" s="241" t="s">
        <v>1188</v>
      </c>
      <c r="B1098" s="242" t="s">
        <v>206</v>
      </c>
      <c r="C1098" s="242" t="s">
        <v>417</v>
      </c>
      <c r="D1098" s="242" t="s">
        <v>1145</v>
      </c>
      <c r="E1098" s="242" t="s">
        <v>1189</v>
      </c>
      <c r="F1098" s="243">
        <v>3255000</v>
      </c>
      <c r="G1098" s="123" t="str">
        <f t="shared" si="35"/>
        <v>0709013004Э000240</v>
      </c>
      <c r="J1098" s="431" t="str">
        <f t="shared" ref="J1098:J1161" si="36">CONCATENATE(C1098,D1098,E1098)</f>
        <v>0709013004Э000240</v>
      </c>
    </row>
    <row r="1099" spans="1:10">
      <c r="A1099" s="241" t="s">
        <v>1660</v>
      </c>
      <c r="B1099" s="242" t="s">
        <v>206</v>
      </c>
      <c r="C1099" s="242" t="s">
        <v>417</v>
      </c>
      <c r="D1099" s="242" t="s">
        <v>1145</v>
      </c>
      <c r="E1099" s="242" t="s">
        <v>1661</v>
      </c>
      <c r="F1099" s="243">
        <v>3255000</v>
      </c>
      <c r="G1099" s="123" t="str">
        <f t="shared" si="35"/>
        <v>0709013004Э000247</v>
      </c>
      <c r="J1099" s="431" t="str">
        <f t="shared" si="36"/>
        <v>0709013004Э000247</v>
      </c>
    </row>
    <row r="1100" spans="1:10" ht="63.75">
      <c r="A1100" s="241" t="s">
        <v>610</v>
      </c>
      <c r="B1100" s="242" t="s">
        <v>206</v>
      </c>
      <c r="C1100" s="242" t="s">
        <v>417</v>
      </c>
      <c r="D1100" s="242" t="s">
        <v>1123</v>
      </c>
      <c r="E1100" s="242" t="s">
        <v>1166</v>
      </c>
      <c r="F1100" s="243">
        <v>8738000</v>
      </c>
      <c r="G1100" s="123" t="str">
        <f t="shared" si="35"/>
        <v>07090130060000</v>
      </c>
      <c r="J1100" s="431" t="str">
        <f t="shared" si="36"/>
        <v>07090130060000</v>
      </c>
    </row>
    <row r="1101" spans="1:10" ht="51">
      <c r="A1101" s="241" t="s">
        <v>1305</v>
      </c>
      <c r="B1101" s="242" t="s">
        <v>206</v>
      </c>
      <c r="C1101" s="242" t="s">
        <v>417</v>
      </c>
      <c r="D1101" s="242" t="s">
        <v>1123</v>
      </c>
      <c r="E1101" s="242" t="s">
        <v>271</v>
      </c>
      <c r="F1101" s="243">
        <v>8598000</v>
      </c>
      <c r="G1101" s="123" t="str">
        <f t="shared" si="35"/>
        <v>07090130060000100</v>
      </c>
      <c r="J1101" s="431" t="str">
        <f t="shared" si="36"/>
        <v>07090130060000100</v>
      </c>
    </row>
    <row r="1102" spans="1:10" ht="25.5">
      <c r="A1102" s="241" t="s">
        <v>1195</v>
      </c>
      <c r="B1102" s="242" t="s">
        <v>206</v>
      </c>
      <c r="C1102" s="242" t="s">
        <v>417</v>
      </c>
      <c r="D1102" s="242" t="s">
        <v>1123</v>
      </c>
      <c r="E1102" s="242" t="s">
        <v>28</v>
      </c>
      <c r="F1102" s="243">
        <v>8598000</v>
      </c>
      <c r="G1102" s="123" t="str">
        <f t="shared" si="35"/>
        <v>07090130060000120</v>
      </c>
      <c r="J1102" s="431" t="str">
        <f t="shared" si="36"/>
        <v>07090130060000120</v>
      </c>
    </row>
    <row r="1103" spans="1:10" ht="25.5">
      <c r="A1103" s="241" t="s">
        <v>949</v>
      </c>
      <c r="B1103" s="242" t="s">
        <v>206</v>
      </c>
      <c r="C1103" s="242" t="s">
        <v>417</v>
      </c>
      <c r="D1103" s="242" t="s">
        <v>1123</v>
      </c>
      <c r="E1103" s="242" t="s">
        <v>322</v>
      </c>
      <c r="F1103" s="243">
        <v>6534562</v>
      </c>
      <c r="G1103" s="123" t="str">
        <f t="shared" si="35"/>
        <v>07090130060000121</v>
      </c>
      <c r="J1103" s="431" t="str">
        <f t="shared" si="36"/>
        <v>07090130060000121</v>
      </c>
    </row>
    <row r="1104" spans="1:10" ht="38.25">
      <c r="A1104" s="241" t="s">
        <v>323</v>
      </c>
      <c r="B1104" s="242" t="s">
        <v>206</v>
      </c>
      <c r="C1104" s="242" t="s">
        <v>417</v>
      </c>
      <c r="D1104" s="242" t="s">
        <v>1123</v>
      </c>
      <c r="E1104" s="242" t="s">
        <v>324</v>
      </c>
      <c r="F1104" s="243">
        <v>90000</v>
      </c>
      <c r="G1104" s="123" t="str">
        <f t="shared" si="35"/>
        <v>07090130060000122</v>
      </c>
      <c r="J1104" s="431" t="str">
        <f t="shared" si="36"/>
        <v>07090130060000122</v>
      </c>
    </row>
    <row r="1105" spans="1:10" ht="38.25">
      <c r="A1105" s="241" t="s">
        <v>1050</v>
      </c>
      <c r="B1105" s="242" t="s">
        <v>206</v>
      </c>
      <c r="C1105" s="242" t="s">
        <v>417</v>
      </c>
      <c r="D1105" s="242" t="s">
        <v>1123</v>
      </c>
      <c r="E1105" s="242" t="s">
        <v>1051</v>
      </c>
      <c r="F1105" s="243">
        <v>1973438</v>
      </c>
      <c r="G1105" s="123" t="str">
        <f t="shared" si="35"/>
        <v>07090130060000129</v>
      </c>
      <c r="J1105" s="431" t="str">
        <f t="shared" si="36"/>
        <v>07090130060000129</v>
      </c>
    </row>
    <row r="1106" spans="1:10" ht="25.5">
      <c r="A1106" s="241" t="s">
        <v>1306</v>
      </c>
      <c r="B1106" s="242" t="s">
        <v>206</v>
      </c>
      <c r="C1106" s="242" t="s">
        <v>417</v>
      </c>
      <c r="D1106" s="242" t="s">
        <v>1123</v>
      </c>
      <c r="E1106" s="242" t="s">
        <v>1307</v>
      </c>
      <c r="F1106" s="243">
        <v>140000</v>
      </c>
      <c r="G1106" s="123" t="str">
        <f t="shared" si="35"/>
        <v>07090130060000200</v>
      </c>
      <c r="J1106" s="431" t="str">
        <f t="shared" si="36"/>
        <v>07090130060000200</v>
      </c>
    </row>
    <row r="1107" spans="1:10" ht="25.5">
      <c r="A1107" s="241" t="s">
        <v>1188</v>
      </c>
      <c r="B1107" s="242" t="s">
        <v>206</v>
      </c>
      <c r="C1107" s="242" t="s">
        <v>417</v>
      </c>
      <c r="D1107" s="242" t="s">
        <v>1123</v>
      </c>
      <c r="E1107" s="242" t="s">
        <v>1189</v>
      </c>
      <c r="F1107" s="243">
        <v>140000</v>
      </c>
      <c r="G1107" s="123" t="str">
        <f t="shared" si="35"/>
        <v>07090130060000240</v>
      </c>
      <c r="J1107" s="431" t="str">
        <f t="shared" si="36"/>
        <v>07090130060000240</v>
      </c>
    </row>
    <row r="1108" spans="1:10">
      <c r="A1108" s="241" t="s">
        <v>1214</v>
      </c>
      <c r="B1108" s="242" t="s">
        <v>206</v>
      </c>
      <c r="C1108" s="242" t="s">
        <v>417</v>
      </c>
      <c r="D1108" s="242" t="s">
        <v>1123</v>
      </c>
      <c r="E1108" s="242" t="s">
        <v>327</v>
      </c>
      <c r="F1108" s="243">
        <v>140000</v>
      </c>
      <c r="G1108" s="123" t="str">
        <f t="shared" si="35"/>
        <v>07090130060000244</v>
      </c>
      <c r="J1108" s="431" t="str">
        <f t="shared" si="36"/>
        <v>07090130060000244</v>
      </c>
    </row>
    <row r="1109" spans="1:10" ht="89.25">
      <c r="A1109" s="241" t="s">
        <v>611</v>
      </c>
      <c r="B1109" s="242" t="s">
        <v>206</v>
      </c>
      <c r="C1109" s="242" t="s">
        <v>417</v>
      </c>
      <c r="D1109" s="242" t="s">
        <v>1124</v>
      </c>
      <c r="E1109" s="242" t="s">
        <v>1166</v>
      </c>
      <c r="F1109" s="243">
        <v>200000</v>
      </c>
      <c r="G1109" s="123" t="str">
        <f t="shared" si="35"/>
        <v>07090130067000</v>
      </c>
      <c r="J1109" s="431" t="str">
        <f t="shared" si="36"/>
        <v>07090130067000</v>
      </c>
    </row>
    <row r="1110" spans="1:10" ht="51">
      <c r="A1110" s="241" t="s">
        <v>1305</v>
      </c>
      <c r="B1110" s="242" t="s">
        <v>206</v>
      </c>
      <c r="C1110" s="242" t="s">
        <v>417</v>
      </c>
      <c r="D1110" s="242" t="s">
        <v>1124</v>
      </c>
      <c r="E1110" s="242" t="s">
        <v>271</v>
      </c>
      <c r="F1110" s="243">
        <v>200000</v>
      </c>
      <c r="G1110" s="123" t="str">
        <f t="shared" si="35"/>
        <v>07090130067000100</v>
      </c>
      <c r="J1110" s="431" t="str">
        <f t="shared" si="36"/>
        <v>07090130067000100</v>
      </c>
    </row>
    <row r="1111" spans="1:10" ht="25.5">
      <c r="A1111" s="241" t="s">
        <v>1195</v>
      </c>
      <c r="B1111" s="242" t="s">
        <v>206</v>
      </c>
      <c r="C1111" s="242" t="s">
        <v>417</v>
      </c>
      <c r="D1111" s="242" t="s">
        <v>1124</v>
      </c>
      <c r="E1111" s="242" t="s">
        <v>28</v>
      </c>
      <c r="F1111" s="243">
        <v>200000</v>
      </c>
      <c r="G1111" s="123" t="str">
        <f t="shared" si="35"/>
        <v>07090130067000120</v>
      </c>
      <c r="J1111" s="431" t="str">
        <f t="shared" si="36"/>
        <v>07090130067000120</v>
      </c>
    </row>
    <row r="1112" spans="1:10" ht="38.25">
      <c r="A1112" s="241" t="s">
        <v>323</v>
      </c>
      <c r="B1112" s="242" t="s">
        <v>206</v>
      </c>
      <c r="C1112" s="242" t="s">
        <v>417</v>
      </c>
      <c r="D1112" s="242" t="s">
        <v>1124</v>
      </c>
      <c r="E1112" s="242" t="s">
        <v>324</v>
      </c>
      <c r="F1112" s="243">
        <v>200000</v>
      </c>
      <c r="G1112" s="123" t="str">
        <f t="shared" si="35"/>
        <v>07090130067000122</v>
      </c>
      <c r="J1112" s="431" t="str">
        <f t="shared" si="36"/>
        <v>07090130067000122</v>
      </c>
    </row>
    <row r="1113" spans="1:10">
      <c r="A1113" s="241" t="s">
        <v>140</v>
      </c>
      <c r="B1113" s="242" t="s">
        <v>206</v>
      </c>
      <c r="C1113" s="242" t="s">
        <v>1135</v>
      </c>
      <c r="D1113" s="242" t="s">
        <v>1166</v>
      </c>
      <c r="E1113" s="242" t="s">
        <v>1166</v>
      </c>
      <c r="F1113" s="243">
        <v>59120856</v>
      </c>
      <c r="G1113" s="123" t="str">
        <f t="shared" si="35"/>
        <v>1000</v>
      </c>
      <c r="J1113" s="431" t="str">
        <f t="shared" si="36"/>
        <v>1000</v>
      </c>
    </row>
    <row r="1114" spans="1:10">
      <c r="A1114" s="241" t="s">
        <v>98</v>
      </c>
      <c r="B1114" s="242" t="s">
        <v>206</v>
      </c>
      <c r="C1114" s="242" t="s">
        <v>375</v>
      </c>
      <c r="D1114" s="242" t="s">
        <v>1166</v>
      </c>
      <c r="E1114" s="242" t="s">
        <v>1166</v>
      </c>
      <c r="F1114" s="243">
        <v>56926256</v>
      </c>
      <c r="G1114" s="123" t="str">
        <f t="shared" si="35"/>
        <v>1003</v>
      </c>
      <c r="J1114" s="431" t="str">
        <f t="shared" si="36"/>
        <v>1003</v>
      </c>
    </row>
    <row r="1115" spans="1:10" ht="25.5">
      <c r="A1115" s="241" t="s">
        <v>439</v>
      </c>
      <c r="B1115" s="242" t="s">
        <v>206</v>
      </c>
      <c r="C1115" s="242" t="s">
        <v>375</v>
      </c>
      <c r="D1115" s="242" t="s">
        <v>967</v>
      </c>
      <c r="E1115" s="242" t="s">
        <v>1166</v>
      </c>
      <c r="F1115" s="243">
        <v>56926256</v>
      </c>
      <c r="G1115" s="123" t="str">
        <f t="shared" si="35"/>
        <v>10030100000000</v>
      </c>
      <c r="J1115" s="431" t="str">
        <f t="shared" si="36"/>
        <v>10030100000000</v>
      </c>
    </row>
    <row r="1116" spans="1:10" ht="25.5">
      <c r="A1116" s="241" t="s">
        <v>440</v>
      </c>
      <c r="B1116" s="242" t="s">
        <v>206</v>
      </c>
      <c r="C1116" s="242" t="s">
        <v>375</v>
      </c>
      <c r="D1116" s="242" t="s">
        <v>968</v>
      </c>
      <c r="E1116" s="242" t="s">
        <v>1166</v>
      </c>
      <c r="F1116" s="243">
        <v>56926256</v>
      </c>
      <c r="G1116" s="123" t="str">
        <f t="shared" si="35"/>
        <v>10030110000000</v>
      </c>
      <c r="J1116" s="431" t="str">
        <f t="shared" si="36"/>
        <v>10030110000000</v>
      </c>
    </row>
    <row r="1117" spans="1:10" ht="140.25">
      <c r="A1117" s="241" t="s">
        <v>1341</v>
      </c>
      <c r="B1117" s="242" t="s">
        <v>206</v>
      </c>
      <c r="C1117" s="242" t="s">
        <v>375</v>
      </c>
      <c r="D1117" s="242" t="s">
        <v>782</v>
      </c>
      <c r="E1117" s="242" t="s">
        <v>1166</v>
      </c>
      <c r="F1117" s="243">
        <v>950400</v>
      </c>
      <c r="G1117" s="123" t="str">
        <f t="shared" si="35"/>
        <v>10030110075540</v>
      </c>
      <c r="J1117" s="431" t="str">
        <f t="shared" si="36"/>
        <v>10030110075540</v>
      </c>
    </row>
    <row r="1118" spans="1:10" ht="25.5">
      <c r="A1118" s="241" t="s">
        <v>1306</v>
      </c>
      <c r="B1118" s="242" t="s">
        <v>206</v>
      </c>
      <c r="C1118" s="242" t="s">
        <v>375</v>
      </c>
      <c r="D1118" s="242" t="s">
        <v>782</v>
      </c>
      <c r="E1118" s="242" t="s">
        <v>1307</v>
      </c>
      <c r="F1118" s="243">
        <v>950400</v>
      </c>
      <c r="G1118" s="123" t="str">
        <f t="shared" si="35"/>
        <v>10030110075540200</v>
      </c>
      <c r="J1118" s="431" t="str">
        <f t="shared" si="36"/>
        <v>10030110075540200</v>
      </c>
    </row>
    <row r="1119" spans="1:10" ht="25.5">
      <c r="A1119" s="241" t="s">
        <v>1188</v>
      </c>
      <c r="B1119" s="242" t="s">
        <v>206</v>
      </c>
      <c r="C1119" s="242" t="s">
        <v>375</v>
      </c>
      <c r="D1119" s="242" t="s">
        <v>782</v>
      </c>
      <c r="E1119" s="242" t="s">
        <v>1189</v>
      </c>
      <c r="F1119" s="243">
        <v>950400</v>
      </c>
      <c r="G1119" s="123" t="str">
        <f t="shared" si="35"/>
        <v>10030110075540240</v>
      </c>
      <c r="J1119" s="431" t="str">
        <f t="shared" si="36"/>
        <v>10030110075540240</v>
      </c>
    </row>
    <row r="1120" spans="1:10">
      <c r="A1120" s="241" t="s">
        <v>1214</v>
      </c>
      <c r="B1120" s="242" t="s">
        <v>206</v>
      </c>
      <c r="C1120" s="242" t="s">
        <v>375</v>
      </c>
      <c r="D1120" s="242" t="s">
        <v>782</v>
      </c>
      <c r="E1120" s="242" t="s">
        <v>327</v>
      </c>
      <c r="F1120" s="243">
        <v>950400</v>
      </c>
      <c r="G1120" s="123" t="str">
        <f t="shared" si="35"/>
        <v>10030110075540244</v>
      </c>
      <c r="J1120" s="431" t="str">
        <f t="shared" si="36"/>
        <v>10030110075540244</v>
      </c>
    </row>
    <row r="1121" spans="1:10" ht="102">
      <c r="A1121" s="241" t="s">
        <v>1342</v>
      </c>
      <c r="B1121" s="242" t="s">
        <v>206</v>
      </c>
      <c r="C1121" s="242" t="s">
        <v>375</v>
      </c>
      <c r="D1121" s="242" t="s">
        <v>783</v>
      </c>
      <c r="E1121" s="242" t="s">
        <v>1166</v>
      </c>
      <c r="F1121" s="243">
        <v>24526900</v>
      </c>
      <c r="G1121" s="123" t="str">
        <f t="shared" si="35"/>
        <v>10030110075660</v>
      </c>
      <c r="J1121" s="431" t="str">
        <f t="shared" si="36"/>
        <v>10030110075660</v>
      </c>
    </row>
    <row r="1122" spans="1:10" ht="25.5">
      <c r="A1122" s="241" t="s">
        <v>1306</v>
      </c>
      <c r="B1122" s="242" t="s">
        <v>206</v>
      </c>
      <c r="C1122" s="242" t="s">
        <v>375</v>
      </c>
      <c r="D1122" s="242" t="s">
        <v>783</v>
      </c>
      <c r="E1122" s="242" t="s">
        <v>1307</v>
      </c>
      <c r="F1122" s="243">
        <v>23526900</v>
      </c>
      <c r="G1122" s="123" t="str">
        <f t="shared" si="35"/>
        <v>10030110075660200</v>
      </c>
      <c r="J1122" s="431" t="str">
        <f t="shared" si="36"/>
        <v>10030110075660200</v>
      </c>
    </row>
    <row r="1123" spans="1:10" ht="25.5">
      <c r="A1123" s="241" t="s">
        <v>1188</v>
      </c>
      <c r="B1123" s="242" t="s">
        <v>206</v>
      </c>
      <c r="C1123" s="242" t="s">
        <v>375</v>
      </c>
      <c r="D1123" s="242" t="s">
        <v>783</v>
      </c>
      <c r="E1123" s="242" t="s">
        <v>1189</v>
      </c>
      <c r="F1123" s="243">
        <v>23526900</v>
      </c>
      <c r="G1123" s="123" t="str">
        <f t="shared" si="35"/>
        <v>10030110075660240</v>
      </c>
      <c r="J1123" s="431" t="str">
        <f t="shared" si="36"/>
        <v>10030110075660240</v>
      </c>
    </row>
    <row r="1124" spans="1:10">
      <c r="A1124" s="241" t="s">
        <v>1214</v>
      </c>
      <c r="B1124" s="242" t="s">
        <v>206</v>
      </c>
      <c r="C1124" s="242" t="s">
        <v>375</v>
      </c>
      <c r="D1124" s="242" t="s">
        <v>783</v>
      </c>
      <c r="E1124" s="242" t="s">
        <v>327</v>
      </c>
      <c r="F1124" s="243">
        <v>23526900</v>
      </c>
      <c r="G1124" s="123" t="str">
        <f t="shared" si="35"/>
        <v>10030110075660244</v>
      </c>
      <c r="J1124" s="431" t="str">
        <f t="shared" si="36"/>
        <v>10030110075660244</v>
      </c>
    </row>
    <row r="1125" spans="1:10">
      <c r="A1125" s="241" t="s">
        <v>1310</v>
      </c>
      <c r="B1125" s="242" t="s">
        <v>206</v>
      </c>
      <c r="C1125" s="242" t="s">
        <v>375</v>
      </c>
      <c r="D1125" s="242" t="s">
        <v>783</v>
      </c>
      <c r="E1125" s="242" t="s">
        <v>1311</v>
      </c>
      <c r="F1125" s="243">
        <v>1000000</v>
      </c>
      <c r="G1125" s="123" t="str">
        <f t="shared" si="35"/>
        <v>10030110075660300</v>
      </c>
      <c r="J1125" s="431" t="str">
        <f t="shared" si="36"/>
        <v>10030110075660300</v>
      </c>
    </row>
    <row r="1126" spans="1:10" ht="25.5">
      <c r="A1126" s="241" t="s">
        <v>1192</v>
      </c>
      <c r="B1126" s="242" t="s">
        <v>206</v>
      </c>
      <c r="C1126" s="242" t="s">
        <v>375</v>
      </c>
      <c r="D1126" s="242" t="s">
        <v>783</v>
      </c>
      <c r="E1126" s="242" t="s">
        <v>554</v>
      </c>
      <c r="F1126" s="243">
        <v>1000000</v>
      </c>
      <c r="G1126" s="123" t="str">
        <f t="shared" si="35"/>
        <v>10030110075660320</v>
      </c>
      <c r="J1126" s="431" t="str">
        <f t="shared" si="36"/>
        <v>10030110075660320</v>
      </c>
    </row>
    <row r="1127" spans="1:10" ht="25.5">
      <c r="A1127" s="241" t="s">
        <v>376</v>
      </c>
      <c r="B1127" s="242" t="s">
        <v>206</v>
      </c>
      <c r="C1127" s="242" t="s">
        <v>375</v>
      </c>
      <c r="D1127" s="242" t="s">
        <v>783</v>
      </c>
      <c r="E1127" s="242" t="s">
        <v>377</v>
      </c>
      <c r="F1127" s="243">
        <v>1000000</v>
      </c>
      <c r="G1127" s="123" t="str">
        <f t="shared" si="35"/>
        <v>10030110075660321</v>
      </c>
      <c r="J1127" s="431" t="str">
        <f t="shared" si="36"/>
        <v>10030110075660321</v>
      </c>
    </row>
    <row r="1128" spans="1:10" ht="127.5">
      <c r="A1128" s="241" t="s">
        <v>1628</v>
      </c>
      <c r="B1128" s="242" t="s">
        <v>206</v>
      </c>
      <c r="C1128" s="242" t="s">
        <v>375</v>
      </c>
      <c r="D1128" s="242" t="s">
        <v>1629</v>
      </c>
      <c r="E1128" s="242" t="s">
        <v>1166</v>
      </c>
      <c r="F1128" s="243">
        <v>31448956</v>
      </c>
      <c r="G1128" s="123" t="str">
        <f t="shared" si="35"/>
        <v>100301100L3040</v>
      </c>
      <c r="J1128" s="431" t="str">
        <f t="shared" si="36"/>
        <v>100301100L3040</v>
      </c>
    </row>
    <row r="1129" spans="1:10" ht="25.5">
      <c r="A1129" s="241" t="s">
        <v>1306</v>
      </c>
      <c r="B1129" s="242" t="s">
        <v>206</v>
      </c>
      <c r="C1129" s="242" t="s">
        <v>375</v>
      </c>
      <c r="D1129" s="242" t="s">
        <v>1629</v>
      </c>
      <c r="E1129" s="242" t="s">
        <v>1307</v>
      </c>
      <c r="F1129" s="243">
        <v>31448956</v>
      </c>
      <c r="G1129" s="123" t="str">
        <f t="shared" ref="G1129:G1192" si="37">CONCATENATE(C1129,D1129,E1129)</f>
        <v>100301100L3040200</v>
      </c>
      <c r="J1129" s="431" t="str">
        <f t="shared" si="36"/>
        <v>100301100L3040200</v>
      </c>
    </row>
    <row r="1130" spans="1:10" ht="25.5">
      <c r="A1130" s="241" t="s">
        <v>1188</v>
      </c>
      <c r="B1130" s="242" t="s">
        <v>206</v>
      </c>
      <c r="C1130" s="242" t="s">
        <v>375</v>
      </c>
      <c r="D1130" s="242" t="s">
        <v>1629</v>
      </c>
      <c r="E1130" s="242" t="s">
        <v>1189</v>
      </c>
      <c r="F1130" s="243">
        <v>31448956</v>
      </c>
      <c r="G1130" s="123" t="str">
        <f t="shared" si="37"/>
        <v>100301100L3040240</v>
      </c>
      <c r="J1130" s="431" t="str">
        <f t="shared" si="36"/>
        <v>100301100L3040240</v>
      </c>
    </row>
    <row r="1131" spans="1:10">
      <c r="A1131" s="241" t="s">
        <v>1214</v>
      </c>
      <c r="B1131" s="242" t="s">
        <v>206</v>
      </c>
      <c r="C1131" s="242" t="s">
        <v>375</v>
      </c>
      <c r="D1131" s="242" t="s">
        <v>1629</v>
      </c>
      <c r="E1131" s="242" t="s">
        <v>327</v>
      </c>
      <c r="F1131" s="243">
        <v>31448956</v>
      </c>
      <c r="G1131" s="123" t="str">
        <f t="shared" si="37"/>
        <v>100301100L3040244</v>
      </c>
      <c r="J1131" s="431" t="str">
        <f t="shared" si="36"/>
        <v>100301100L3040244</v>
      </c>
    </row>
    <row r="1132" spans="1:10">
      <c r="A1132" s="241" t="s">
        <v>18</v>
      </c>
      <c r="B1132" s="242" t="s">
        <v>206</v>
      </c>
      <c r="C1132" s="242" t="s">
        <v>420</v>
      </c>
      <c r="D1132" s="242" t="s">
        <v>1166</v>
      </c>
      <c r="E1132" s="242" t="s">
        <v>1166</v>
      </c>
      <c r="F1132" s="243">
        <v>2194600</v>
      </c>
      <c r="G1132" s="123" t="str">
        <f t="shared" si="37"/>
        <v>1004</v>
      </c>
      <c r="J1132" s="431" t="str">
        <f t="shared" si="36"/>
        <v>1004</v>
      </c>
    </row>
    <row r="1133" spans="1:10" ht="25.5">
      <c r="A1133" s="241" t="s">
        <v>439</v>
      </c>
      <c r="B1133" s="242" t="s">
        <v>206</v>
      </c>
      <c r="C1133" s="242" t="s">
        <v>420</v>
      </c>
      <c r="D1133" s="242" t="s">
        <v>967</v>
      </c>
      <c r="E1133" s="242" t="s">
        <v>1166</v>
      </c>
      <c r="F1133" s="243">
        <v>2194600</v>
      </c>
      <c r="G1133" s="123" t="str">
        <f t="shared" si="37"/>
        <v>10040100000000</v>
      </c>
      <c r="J1133" s="431" t="str">
        <f t="shared" si="36"/>
        <v>10040100000000</v>
      </c>
    </row>
    <row r="1134" spans="1:10" ht="25.5">
      <c r="A1134" s="241" t="s">
        <v>440</v>
      </c>
      <c r="B1134" s="242" t="s">
        <v>206</v>
      </c>
      <c r="C1134" s="242" t="s">
        <v>420</v>
      </c>
      <c r="D1134" s="242" t="s">
        <v>968</v>
      </c>
      <c r="E1134" s="242" t="s">
        <v>1166</v>
      </c>
      <c r="F1134" s="243">
        <v>2194600</v>
      </c>
      <c r="G1134" s="123" t="str">
        <f t="shared" si="37"/>
        <v>10040110000000</v>
      </c>
      <c r="J1134" s="431" t="str">
        <f t="shared" si="36"/>
        <v>10040110000000</v>
      </c>
    </row>
    <row r="1135" spans="1:10" ht="102">
      <c r="A1135" s="241" t="s">
        <v>1343</v>
      </c>
      <c r="B1135" s="242" t="s">
        <v>206</v>
      </c>
      <c r="C1135" s="242" t="s">
        <v>420</v>
      </c>
      <c r="D1135" s="242" t="s">
        <v>784</v>
      </c>
      <c r="E1135" s="242" t="s">
        <v>1166</v>
      </c>
      <c r="F1135" s="243">
        <v>2194600</v>
      </c>
      <c r="G1135" s="123" t="str">
        <f t="shared" si="37"/>
        <v>10040110075560</v>
      </c>
      <c r="J1135" s="431" t="str">
        <f t="shared" si="36"/>
        <v>10040110075560</v>
      </c>
    </row>
    <row r="1136" spans="1:10" ht="25.5">
      <c r="A1136" s="241" t="s">
        <v>1306</v>
      </c>
      <c r="B1136" s="242" t="s">
        <v>206</v>
      </c>
      <c r="C1136" s="242" t="s">
        <v>420</v>
      </c>
      <c r="D1136" s="242" t="s">
        <v>784</v>
      </c>
      <c r="E1136" s="242" t="s">
        <v>1307</v>
      </c>
      <c r="F1136" s="243">
        <v>43000</v>
      </c>
      <c r="G1136" s="123" t="str">
        <f t="shared" si="37"/>
        <v>10040110075560200</v>
      </c>
      <c r="J1136" s="431" t="str">
        <f t="shared" si="36"/>
        <v>10040110075560200</v>
      </c>
    </row>
    <row r="1137" spans="1:10" ht="25.5">
      <c r="A1137" s="241" t="s">
        <v>1188</v>
      </c>
      <c r="B1137" s="242" t="s">
        <v>206</v>
      </c>
      <c r="C1137" s="242" t="s">
        <v>420</v>
      </c>
      <c r="D1137" s="242" t="s">
        <v>784</v>
      </c>
      <c r="E1137" s="242" t="s">
        <v>1189</v>
      </c>
      <c r="F1137" s="243">
        <v>43000</v>
      </c>
      <c r="G1137" s="123" t="str">
        <f t="shared" si="37"/>
        <v>10040110075560240</v>
      </c>
      <c r="J1137" s="431" t="str">
        <f t="shared" si="36"/>
        <v>10040110075560240</v>
      </c>
    </row>
    <row r="1138" spans="1:10">
      <c r="A1138" s="241" t="s">
        <v>1214</v>
      </c>
      <c r="B1138" s="242" t="s">
        <v>206</v>
      </c>
      <c r="C1138" s="242" t="s">
        <v>420</v>
      </c>
      <c r="D1138" s="242" t="s">
        <v>784</v>
      </c>
      <c r="E1138" s="242" t="s">
        <v>327</v>
      </c>
      <c r="F1138" s="243">
        <v>43000</v>
      </c>
      <c r="G1138" s="123" t="str">
        <f t="shared" si="37"/>
        <v>10040110075560244</v>
      </c>
      <c r="J1138" s="431" t="str">
        <f t="shared" si="36"/>
        <v>10040110075560244</v>
      </c>
    </row>
    <row r="1139" spans="1:10">
      <c r="A1139" s="241" t="s">
        <v>1310</v>
      </c>
      <c r="B1139" s="242" t="s">
        <v>206</v>
      </c>
      <c r="C1139" s="242" t="s">
        <v>420</v>
      </c>
      <c r="D1139" s="242" t="s">
        <v>784</v>
      </c>
      <c r="E1139" s="242" t="s">
        <v>1311</v>
      </c>
      <c r="F1139" s="243">
        <v>2151600</v>
      </c>
      <c r="G1139" s="123" t="str">
        <f t="shared" si="37"/>
        <v>10040110075560300</v>
      </c>
      <c r="J1139" s="431" t="str">
        <f t="shared" si="36"/>
        <v>10040110075560300</v>
      </c>
    </row>
    <row r="1140" spans="1:10" ht="25.5">
      <c r="A1140" s="241" t="s">
        <v>1192</v>
      </c>
      <c r="B1140" s="242" t="s">
        <v>206</v>
      </c>
      <c r="C1140" s="242" t="s">
        <v>420</v>
      </c>
      <c r="D1140" s="242" t="s">
        <v>784</v>
      </c>
      <c r="E1140" s="242" t="s">
        <v>554</v>
      </c>
      <c r="F1140" s="243">
        <v>2151600</v>
      </c>
      <c r="G1140" s="123" t="str">
        <f t="shared" si="37"/>
        <v>10040110075560320</v>
      </c>
      <c r="J1140" s="431" t="str">
        <f t="shared" si="36"/>
        <v>10040110075560320</v>
      </c>
    </row>
    <row r="1141" spans="1:10" ht="25.5">
      <c r="A1141" s="241" t="s">
        <v>376</v>
      </c>
      <c r="B1141" s="242" t="s">
        <v>206</v>
      </c>
      <c r="C1141" s="242" t="s">
        <v>420</v>
      </c>
      <c r="D1141" s="242" t="s">
        <v>784</v>
      </c>
      <c r="E1141" s="242" t="s">
        <v>377</v>
      </c>
      <c r="F1141" s="243">
        <v>2151600</v>
      </c>
      <c r="G1141" s="123" t="str">
        <f t="shared" si="37"/>
        <v>10040110075560321</v>
      </c>
      <c r="J1141" s="431" t="str">
        <f t="shared" si="36"/>
        <v>10040110075560321</v>
      </c>
    </row>
    <row r="1142" spans="1:10">
      <c r="A1142" s="241" t="s">
        <v>246</v>
      </c>
      <c r="B1142" s="242" t="s">
        <v>206</v>
      </c>
      <c r="C1142" s="242" t="s">
        <v>1136</v>
      </c>
      <c r="D1142" s="242" t="s">
        <v>1166</v>
      </c>
      <c r="E1142" s="242" t="s">
        <v>1166</v>
      </c>
      <c r="F1142" s="243">
        <v>28281042</v>
      </c>
      <c r="G1142" s="123" t="str">
        <f t="shared" si="37"/>
        <v>1100</v>
      </c>
      <c r="J1142" s="431" t="str">
        <f t="shared" si="36"/>
        <v>1100</v>
      </c>
    </row>
    <row r="1143" spans="1:10">
      <c r="A1143" s="241" t="s">
        <v>2106</v>
      </c>
      <c r="B1143" s="242" t="s">
        <v>206</v>
      </c>
      <c r="C1143" s="242" t="s">
        <v>2121</v>
      </c>
      <c r="D1143" s="242" t="s">
        <v>1166</v>
      </c>
      <c r="E1143" s="242" t="s">
        <v>1166</v>
      </c>
      <c r="F1143" s="243">
        <v>28281042</v>
      </c>
      <c r="G1143" s="123" t="str">
        <f t="shared" si="37"/>
        <v>1103</v>
      </c>
      <c r="J1143" s="431" t="str">
        <f t="shared" si="36"/>
        <v>1103</v>
      </c>
    </row>
    <row r="1144" spans="1:10" ht="25.5">
      <c r="A1144" s="241" t="s">
        <v>439</v>
      </c>
      <c r="B1144" s="242" t="s">
        <v>206</v>
      </c>
      <c r="C1144" s="242" t="s">
        <v>2121</v>
      </c>
      <c r="D1144" s="242" t="s">
        <v>967</v>
      </c>
      <c r="E1144" s="242" t="s">
        <v>1166</v>
      </c>
      <c r="F1144" s="243">
        <v>28281042</v>
      </c>
      <c r="G1144" s="123" t="str">
        <f t="shared" si="37"/>
        <v>11030100000000</v>
      </c>
      <c r="J1144" s="431" t="str">
        <f t="shared" si="36"/>
        <v>11030100000000</v>
      </c>
    </row>
    <row r="1145" spans="1:10" ht="25.5">
      <c r="A1145" s="241" t="s">
        <v>440</v>
      </c>
      <c r="B1145" s="242" t="s">
        <v>206</v>
      </c>
      <c r="C1145" s="242" t="s">
        <v>2121</v>
      </c>
      <c r="D1145" s="242" t="s">
        <v>968</v>
      </c>
      <c r="E1145" s="242" t="s">
        <v>1166</v>
      </c>
      <c r="F1145" s="243">
        <v>28281042</v>
      </c>
      <c r="G1145" s="123" t="str">
        <f t="shared" si="37"/>
        <v>11030110000000</v>
      </c>
      <c r="J1145" s="431" t="str">
        <f t="shared" si="36"/>
        <v>11030110000000</v>
      </c>
    </row>
    <row r="1146" spans="1:10" ht="102">
      <c r="A1146" s="241" t="s">
        <v>411</v>
      </c>
      <c r="B1146" s="242" t="s">
        <v>206</v>
      </c>
      <c r="C1146" s="242" t="s">
        <v>2121</v>
      </c>
      <c r="D1146" s="242" t="s">
        <v>751</v>
      </c>
      <c r="E1146" s="242" t="s">
        <v>1166</v>
      </c>
      <c r="F1146" s="243">
        <v>3200000</v>
      </c>
      <c r="G1146" s="123" t="str">
        <f t="shared" si="37"/>
        <v>11030110040030</v>
      </c>
      <c r="J1146" s="431" t="str">
        <f t="shared" si="36"/>
        <v>11030110040030</v>
      </c>
    </row>
    <row r="1147" spans="1:10" ht="25.5">
      <c r="A1147" s="241" t="s">
        <v>1314</v>
      </c>
      <c r="B1147" s="242" t="s">
        <v>206</v>
      </c>
      <c r="C1147" s="242" t="s">
        <v>2121</v>
      </c>
      <c r="D1147" s="242" t="s">
        <v>751</v>
      </c>
      <c r="E1147" s="242" t="s">
        <v>1315</v>
      </c>
      <c r="F1147" s="243">
        <v>3200000</v>
      </c>
      <c r="G1147" s="123" t="str">
        <f t="shared" si="37"/>
        <v>11030110040030600</v>
      </c>
      <c r="J1147" s="431" t="str">
        <f t="shared" si="36"/>
        <v>11030110040030600</v>
      </c>
    </row>
    <row r="1148" spans="1:10">
      <c r="A1148" s="241" t="s">
        <v>1190</v>
      </c>
      <c r="B1148" s="242" t="s">
        <v>206</v>
      </c>
      <c r="C1148" s="242" t="s">
        <v>2121</v>
      </c>
      <c r="D1148" s="242" t="s">
        <v>751</v>
      </c>
      <c r="E1148" s="242" t="s">
        <v>1191</v>
      </c>
      <c r="F1148" s="243">
        <v>3200000</v>
      </c>
      <c r="G1148" s="123" t="str">
        <f t="shared" si="37"/>
        <v>11030110040030610</v>
      </c>
      <c r="J1148" s="431" t="str">
        <f t="shared" si="36"/>
        <v>11030110040030610</v>
      </c>
    </row>
    <row r="1149" spans="1:10" ht="51">
      <c r="A1149" s="241" t="s">
        <v>344</v>
      </c>
      <c r="B1149" s="242" t="s">
        <v>206</v>
      </c>
      <c r="C1149" s="242" t="s">
        <v>2121</v>
      </c>
      <c r="D1149" s="242" t="s">
        <v>751</v>
      </c>
      <c r="E1149" s="242" t="s">
        <v>345</v>
      </c>
      <c r="F1149" s="243">
        <v>3200000</v>
      </c>
      <c r="G1149" s="123" t="str">
        <f t="shared" si="37"/>
        <v>11030110040030611</v>
      </c>
      <c r="J1149" s="431" t="str">
        <f t="shared" si="36"/>
        <v>11030110040030611</v>
      </c>
    </row>
    <row r="1150" spans="1:10" ht="102">
      <c r="A1150" s="241" t="s">
        <v>1718</v>
      </c>
      <c r="B1150" s="242" t="s">
        <v>206</v>
      </c>
      <c r="C1150" s="242" t="s">
        <v>2121</v>
      </c>
      <c r="D1150" s="242" t="s">
        <v>1719</v>
      </c>
      <c r="E1150" s="242" t="s">
        <v>1166</v>
      </c>
      <c r="F1150" s="243">
        <v>18023200</v>
      </c>
      <c r="G1150" s="123" t="str">
        <f t="shared" si="37"/>
        <v>11030110040031</v>
      </c>
      <c r="J1150" s="431" t="str">
        <f t="shared" si="36"/>
        <v>11030110040031</v>
      </c>
    </row>
    <row r="1151" spans="1:10" ht="25.5">
      <c r="A1151" s="241" t="s">
        <v>1314</v>
      </c>
      <c r="B1151" s="242" t="s">
        <v>206</v>
      </c>
      <c r="C1151" s="242" t="s">
        <v>2121</v>
      </c>
      <c r="D1151" s="242" t="s">
        <v>1719</v>
      </c>
      <c r="E1151" s="242" t="s">
        <v>1315</v>
      </c>
      <c r="F1151" s="243">
        <v>18023200</v>
      </c>
      <c r="G1151" s="123" t="str">
        <f t="shared" si="37"/>
        <v>11030110040031600</v>
      </c>
      <c r="J1151" s="431" t="str">
        <f t="shared" si="36"/>
        <v>11030110040031600</v>
      </c>
    </row>
    <row r="1152" spans="1:10">
      <c r="A1152" s="241" t="s">
        <v>1190</v>
      </c>
      <c r="B1152" s="242" t="s">
        <v>206</v>
      </c>
      <c r="C1152" s="242" t="s">
        <v>2121</v>
      </c>
      <c r="D1152" s="242" t="s">
        <v>1719</v>
      </c>
      <c r="E1152" s="242" t="s">
        <v>1191</v>
      </c>
      <c r="F1152" s="243">
        <v>18023200</v>
      </c>
      <c r="G1152" s="123" t="str">
        <f t="shared" si="37"/>
        <v>11030110040031610</v>
      </c>
      <c r="J1152" s="431" t="str">
        <f t="shared" si="36"/>
        <v>11030110040031610</v>
      </c>
    </row>
    <row r="1153" spans="1:10" ht="51">
      <c r="A1153" s="241" t="s">
        <v>344</v>
      </c>
      <c r="B1153" s="242" t="s">
        <v>206</v>
      </c>
      <c r="C1153" s="242" t="s">
        <v>2121</v>
      </c>
      <c r="D1153" s="242" t="s">
        <v>1719</v>
      </c>
      <c r="E1153" s="242" t="s">
        <v>345</v>
      </c>
      <c r="F1153" s="243">
        <v>18023200</v>
      </c>
      <c r="G1153" s="123" t="str">
        <f t="shared" si="37"/>
        <v>11030110040031611</v>
      </c>
      <c r="J1153" s="431" t="str">
        <f t="shared" si="36"/>
        <v>11030110040031611</v>
      </c>
    </row>
    <row r="1154" spans="1:10" ht="153">
      <c r="A1154" s="241" t="s">
        <v>1450</v>
      </c>
      <c r="B1154" s="242" t="s">
        <v>206</v>
      </c>
      <c r="C1154" s="242" t="s">
        <v>2121</v>
      </c>
      <c r="D1154" s="242" t="s">
        <v>1451</v>
      </c>
      <c r="E1154" s="242" t="s">
        <v>1166</v>
      </c>
      <c r="F1154" s="243">
        <v>1225000</v>
      </c>
      <c r="G1154" s="123" t="str">
        <f t="shared" si="37"/>
        <v>11030110040033</v>
      </c>
      <c r="J1154" s="431" t="str">
        <f t="shared" si="36"/>
        <v>11030110040033</v>
      </c>
    </row>
    <row r="1155" spans="1:10" ht="25.5">
      <c r="A1155" s="241" t="s">
        <v>1314</v>
      </c>
      <c r="B1155" s="242" t="s">
        <v>206</v>
      </c>
      <c r="C1155" s="242" t="s">
        <v>2121</v>
      </c>
      <c r="D1155" s="242" t="s">
        <v>1451</v>
      </c>
      <c r="E1155" s="242" t="s">
        <v>1315</v>
      </c>
      <c r="F1155" s="243">
        <v>1225000</v>
      </c>
      <c r="G1155" s="123" t="str">
        <f t="shared" si="37"/>
        <v>11030110040033600</v>
      </c>
      <c r="J1155" s="431" t="str">
        <f t="shared" si="36"/>
        <v>11030110040033600</v>
      </c>
    </row>
    <row r="1156" spans="1:10">
      <c r="A1156" s="241" t="s">
        <v>1190</v>
      </c>
      <c r="B1156" s="242" t="s">
        <v>206</v>
      </c>
      <c r="C1156" s="242" t="s">
        <v>2121</v>
      </c>
      <c r="D1156" s="242" t="s">
        <v>1451</v>
      </c>
      <c r="E1156" s="242" t="s">
        <v>1191</v>
      </c>
      <c r="F1156" s="243">
        <v>1225000</v>
      </c>
      <c r="G1156" s="123" t="str">
        <f t="shared" si="37"/>
        <v>11030110040033610</v>
      </c>
      <c r="J1156" s="431" t="str">
        <f t="shared" si="36"/>
        <v>11030110040033610</v>
      </c>
    </row>
    <row r="1157" spans="1:10" ht="51">
      <c r="A1157" s="241" t="s">
        <v>344</v>
      </c>
      <c r="B1157" s="242" t="s">
        <v>206</v>
      </c>
      <c r="C1157" s="242" t="s">
        <v>2121</v>
      </c>
      <c r="D1157" s="242" t="s">
        <v>1451</v>
      </c>
      <c r="E1157" s="242" t="s">
        <v>345</v>
      </c>
      <c r="F1157" s="243">
        <v>1225000</v>
      </c>
      <c r="G1157" s="123" t="str">
        <f t="shared" si="37"/>
        <v>11030110040033611</v>
      </c>
      <c r="J1157" s="431" t="str">
        <f t="shared" si="36"/>
        <v>11030110040033611</v>
      </c>
    </row>
    <row r="1158" spans="1:10" ht="140.25">
      <c r="A1158" s="241" t="s">
        <v>573</v>
      </c>
      <c r="B1158" s="242" t="s">
        <v>206</v>
      </c>
      <c r="C1158" s="242" t="s">
        <v>2121</v>
      </c>
      <c r="D1158" s="242" t="s">
        <v>752</v>
      </c>
      <c r="E1158" s="242" t="s">
        <v>1166</v>
      </c>
      <c r="F1158" s="243">
        <v>3330000</v>
      </c>
      <c r="G1158" s="123" t="str">
        <f t="shared" si="37"/>
        <v>11030110041030</v>
      </c>
      <c r="J1158" s="431" t="str">
        <f t="shared" si="36"/>
        <v>11030110041030</v>
      </c>
    </row>
    <row r="1159" spans="1:10" ht="25.5">
      <c r="A1159" s="241" t="s">
        <v>1314</v>
      </c>
      <c r="B1159" s="242" t="s">
        <v>206</v>
      </c>
      <c r="C1159" s="242" t="s">
        <v>2121</v>
      </c>
      <c r="D1159" s="242" t="s">
        <v>752</v>
      </c>
      <c r="E1159" s="242" t="s">
        <v>1315</v>
      </c>
      <c r="F1159" s="243">
        <v>3330000</v>
      </c>
      <c r="G1159" s="123" t="str">
        <f t="shared" si="37"/>
        <v>11030110041030600</v>
      </c>
      <c r="J1159" s="431" t="str">
        <f t="shared" si="36"/>
        <v>11030110041030600</v>
      </c>
    </row>
    <row r="1160" spans="1:10">
      <c r="A1160" s="241" t="s">
        <v>1190</v>
      </c>
      <c r="B1160" s="242" t="s">
        <v>206</v>
      </c>
      <c r="C1160" s="242" t="s">
        <v>2121</v>
      </c>
      <c r="D1160" s="242" t="s">
        <v>752</v>
      </c>
      <c r="E1160" s="242" t="s">
        <v>1191</v>
      </c>
      <c r="F1160" s="243">
        <v>3330000</v>
      </c>
      <c r="G1160" s="123" t="str">
        <f t="shared" si="37"/>
        <v>11030110041030610</v>
      </c>
      <c r="J1160" s="431" t="str">
        <f t="shared" si="36"/>
        <v>11030110041030610</v>
      </c>
    </row>
    <row r="1161" spans="1:10" ht="51">
      <c r="A1161" s="241" t="s">
        <v>344</v>
      </c>
      <c r="B1161" s="242" t="s">
        <v>206</v>
      </c>
      <c r="C1161" s="242" t="s">
        <v>2121</v>
      </c>
      <c r="D1161" s="242" t="s">
        <v>752</v>
      </c>
      <c r="E1161" s="242" t="s">
        <v>345</v>
      </c>
      <c r="F1161" s="243">
        <v>3330000</v>
      </c>
      <c r="G1161" s="123" t="str">
        <f t="shared" si="37"/>
        <v>11030110041030611</v>
      </c>
      <c r="J1161" s="431" t="str">
        <f t="shared" si="36"/>
        <v>11030110041030611</v>
      </c>
    </row>
    <row r="1162" spans="1:10" ht="114.75">
      <c r="A1162" s="241" t="s">
        <v>574</v>
      </c>
      <c r="B1162" s="242" t="s">
        <v>206</v>
      </c>
      <c r="C1162" s="242" t="s">
        <v>2121</v>
      </c>
      <c r="D1162" s="242" t="s">
        <v>753</v>
      </c>
      <c r="E1162" s="242" t="s">
        <v>1166</v>
      </c>
      <c r="F1162" s="243">
        <v>65000</v>
      </c>
      <c r="G1162" s="123" t="str">
        <f t="shared" si="37"/>
        <v>11030110045030</v>
      </c>
      <c r="J1162" s="431" t="str">
        <f t="shared" ref="J1162:J1225" si="38">CONCATENATE(C1162,D1162,E1162)</f>
        <v>11030110045030</v>
      </c>
    </row>
    <row r="1163" spans="1:10" ht="25.5">
      <c r="A1163" s="241" t="s">
        <v>1314</v>
      </c>
      <c r="B1163" s="242" t="s">
        <v>206</v>
      </c>
      <c r="C1163" s="242" t="s">
        <v>2121</v>
      </c>
      <c r="D1163" s="242" t="s">
        <v>753</v>
      </c>
      <c r="E1163" s="242" t="s">
        <v>1315</v>
      </c>
      <c r="F1163" s="243">
        <v>65000</v>
      </c>
      <c r="G1163" s="123" t="str">
        <f t="shared" si="37"/>
        <v>11030110045030600</v>
      </c>
      <c r="J1163" s="431" t="str">
        <f t="shared" si="38"/>
        <v>11030110045030600</v>
      </c>
    </row>
    <row r="1164" spans="1:10">
      <c r="A1164" s="241" t="s">
        <v>1190</v>
      </c>
      <c r="B1164" s="242" t="s">
        <v>206</v>
      </c>
      <c r="C1164" s="242" t="s">
        <v>2121</v>
      </c>
      <c r="D1164" s="242" t="s">
        <v>753</v>
      </c>
      <c r="E1164" s="242" t="s">
        <v>1191</v>
      </c>
      <c r="F1164" s="243">
        <v>65000</v>
      </c>
      <c r="G1164" s="123" t="str">
        <f t="shared" si="37"/>
        <v>11030110045030610</v>
      </c>
      <c r="J1164" s="431" t="str">
        <f t="shared" si="38"/>
        <v>11030110045030610</v>
      </c>
    </row>
    <row r="1165" spans="1:10" ht="51">
      <c r="A1165" s="241" t="s">
        <v>344</v>
      </c>
      <c r="B1165" s="242" t="s">
        <v>206</v>
      </c>
      <c r="C1165" s="242" t="s">
        <v>2121</v>
      </c>
      <c r="D1165" s="242" t="s">
        <v>753</v>
      </c>
      <c r="E1165" s="242" t="s">
        <v>345</v>
      </c>
      <c r="F1165" s="243">
        <v>65000</v>
      </c>
      <c r="G1165" s="123" t="str">
        <f t="shared" si="37"/>
        <v>11030110045030611</v>
      </c>
      <c r="J1165" s="431" t="str">
        <f t="shared" si="38"/>
        <v>11030110045030611</v>
      </c>
    </row>
    <row r="1166" spans="1:10" ht="102">
      <c r="A1166" s="241" t="s">
        <v>576</v>
      </c>
      <c r="B1166" s="242" t="s">
        <v>206</v>
      </c>
      <c r="C1166" s="242" t="s">
        <v>2121</v>
      </c>
      <c r="D1166" s="242" t="s">
        <v>756</v>
      </c>
      <c r="E1166" s="242" t="s">
        <v>1166</v>
      </c>
      <c r="F1166" s="243">
        <v>350000</v>
      </c>
      <c r="G1166" s="123" t="str">
        <f t="shared" si="37"/>
        <v>11030110047030</v>
      </c>
      <c r="J1166" s="431" t="str">
        <f t="shared" si="38"/>
        <v>11030110047030</v>
      </c>
    </row>
    <row r="1167" spans="1:10" ht="25.5">
      <c r="A1167" s="241" t="s">
        <v>1314</v>
      </c>
      <c r="B1167" s="242" t="s">
        <v>206</v>
      </c>
      <c r="C1167" s="242" t="s">
        <v>2121</v>
      </c>
      <c r="D1167" s="242" t="s">
        <v>756</v>
      </c>
      <c r="E1167" s="242" t="s">
        <v>1315</v>
      </c>
      <c r="F1167" s="243">
        <v>350000</v>
      </c>
      <c r="G1167" s="123" t="str">
        <f t="shared" si="37"/>
        <v>11030110047030600</v>
      </c>
      <c r="J1167" s="431" t="str">
        <f t="shared" si="38"/>
        <v>11030110047030600</v>
      </c>
    </row>
    <row r="1168" spans="1:10">
      <c r="A1168" s="241" t="s">
        <v>1190</v>
      </c>
      <c r="B1168" s="242" t="s">
        <v>206</v>
      </c>
      <c r="C1168" s="242" t="s">
        <v>2121</v>
      </c>
      <c r="D1168" s="242" t="s">
        <v>756</v>
      </c>
      <c r="E1168" s="242" t="s">
        <v>1191</v>
      </c>
      <c r="F1168" s="243">
        <v>350000</v>
      </c>
      <c r="G1168" s="123" t="str">
        <f t="shared" si="37"/>
        <v>11030110047030610</v>
      </c>
      <c r="J1168" s="431" t="str">
        <f t="shared" si="38"/>
        <v>11030110047030610</v>
      </c>
    </row>
    <row r="1169" spans="1:10">
      <c r="A1169" s="241" t="s">
        <v>363</v>
      </c>
      <c r="B1169" s="242" t="s">
        <v>206</v>
      </c>
      <c r="C1169" s="242" t="s">
        <v>2121</v>
      </c>
      <c r="D1169" s="242" t="s">
        <v>756</v>
      </c>
      <c r="E1169" s="242" t="s">
        <v>364</v>
      </c>
      <c r="F1169" s="243">
        <v>350000</v>
      </c>
      <c r="G1169" s="123" t="str">
        <f t="shared" si="37"/>
        <v>11030110047030612</v>
      </c>
      <c r="J1169" s="431" t="str">
        <f t="shared" si="38"/>
        <v>11030110047030612</v>
      </c>
    </row>
    <row r="1170" spans="1:10" ht="102">
      <c r="A1170" s="241" t="s">
        <v>578</v>
      </c>
      <c r="B1170" s="242" t="s">
        <v>206</v>
      </c>
      <c r="C1170" s="242" t="s">
        <v>2121</v>
      </c>
      <c r="D1170" s="242" t="s">
        <v>757</v>
      </c>
      <c r="E1170" s="242" t="s">
        <v>1166</v>
      </c>
      <c r="F1170" s="243">
        <v>1908480</v>
      </c>
      <c r="G1170" s="123" t="str">
        <f t="shared" si="37"/>
        <v>1103011004Г030</v>
      </c>
      <c r="J1170" s="431" t="str">
        <f t="shared" si="38"/>
        <v>1103011004Г030</v>
      </c>
    </row>
    <row r="1171" spans="1:10" ht="25.5">
      <c r="A1171" s="241" t="s">
        <v>1314</v>
      </c>
      <c r="B1171" s="242" t="s">
        <v>206</v>
      </c>
      <c r="C1171" s="242" t="s">
        <v>2121</v>
      </c>
      <c r="D1171" s="242" t="s">
        <v>757</v>
      </c>
      <c r="E1171" s="242" t="s">
        <v>1315</v>
      </c>
      <c r="F1171" s="243">
        <v>1908480</v>
      </c>
      <c r="G1171" s="123" t="str">
        <f t="shared" si="37"/>
        <v>1103011004Г030600</v>
      </c>
      <c r="J1171" s="431" t="str">
        <f t="shared" si="38"/>
        <v>1103011004Г030600</v>
      </c>
    </row>
    <row r="1172" spans="1:10">
      <c r="A1172" s="241" t="s">
        <v>1190</v>
      </c>
      <c r="B1172" s="242" t="s">
        <v>206</v>
      </c>
      <c r="C1172" s="242" t="s">
        <v>2121</v>
      </c>
      <c r="D1172" s="242" t="s">
        <v>757</v>
      </c>
      <c r="E1172" s="242" t="s">
        <v>1191</v>
      </c>
      <c r="F1172" s="243">
        <v>1908480</v>
      </c>
      <c r="G1172" s="123" t="str">
        <f t="shared" si="37"/>
        <v>1103011004Г030610</v>
      </c>
      <c r="J1172" s="431" t="str">
        <f t="shared" si="38"/>
        <v>1103011004Г030610</v>
      </c>
    </row>
    <row r="1173" spans="1:10" ht="51">
      <c r="A1173" s="241" t="s">
        <v>344</v>
      </c>
      <c r="B1173" s="242" t="s">
        <v>206</v>
      </c>
      <c r="C1173" s="242" t="s">
        <v>2121</v>
      </c>
      <c r="D1173" s="242" t="s">
        <v>757</v>
      </c>
      <c r="E1173" s="242" t="s">
        <v>345</v>
      </c>
      <c r="F1173" s="243">
        <v>1908480</v>
      </c>
      <c r="G1173" s="123" t="str">
        <f t="shared" si="37"/>
        <v>1103011004Г030611</v>
      </c>
      <c r="J1173" s="431" t="str">
        <f t="shared" si="38"/>
        <v>1103011004Г030611</v>
      </c>
    </row>
    <row r="1174" spans="1:10" ht="114.75">
      <c r="A1174" s="241" t="s">
        <v>1768</v>
      </c>
      <c r="B1174" s="242" t="s">
        <v>206</v>
      </c>
      <c r="C1174" s="242" t="s">
        <v>2121</v>
      </c>
      <c r="D1174" s="242" t="s">
        <v>1769</v>
      </c>
      <c r="E1174" s="242" t="s">
        <v>1166</v>
      </c>
      <c r="F1174" s="243">
        <v>19362</v>
      </c>
      <c r="G1174" s="123" t="str">
        <f t="shared" si="37"/>
        <v>1103011004М030</v>
      </c>
      <c r="J1174" s="431" t="str">
        <f t="shared" si="38"/>
        <v>1103011004М030</v>
      </c>
    </row>
    <row r="1175" spans="1:10" ht="25.5">
      <c r="A1175" s="241" t="s">
        <v>1314</v>
      </c>
      <c r="B1175" s="242" t="s">
        <v>206</v>
      </c>
      <c r="C1175" s="242" t="s">
        <v>2121</v>
      </c>
      <c r="D1175" s="242" t="s">
        <v>1769</v>
      </c>
      <c r="E1175" s="242" t="s">
        <v>1315</v>
      </c>
      <c r="F1175" s="243">
        <v>19362</v>
      </c>
      <c r="G1175" s="123" t="str">
        <f t="shared" si="37"/>
        <v>1103011004М030600</v>
      </c>
      <c r="J1175" s="431" t="str">
        <f t="shared" si="38"/>
        <v>1103011004М030600</v>
      </c>
    </row>
    <row r="1176" spans="1:10">
      <c r="A1176" s="241" t="s">
        <v>1190</v>
      </c>
      <c r="B1176" s="242" t="s">
        <v>206</v>
      </c>
      <c r="C1176" s="242" t="s">
        <v>2121</v>
      </c>
      <c r="D1176" s="242" t="s">
        <v>1769</v>
      </c>
      <c r="E1176" s="242" t="s">
        <v>1191</v>
      </c>
      <c r="F1176" s="243">
        <v>19362</v>
      </c>
      <c r="G1176" s="123" t="str">
        <f t="shared" si="37"/>
        <v>1103011004М030610</v>
      </c>
      <c r="J1176" s="431" t="str">
        <f t="shared" si="38"/>
        <v>1103011004М030610</v>
      </c>
    </row>
    <row r="1177" spans="1:10" ht="51">
      <c r="A1177" s="241" t="s">
        <v>344</v>
      </c>
      <c r="B1177" s="242" t="s">
        <v>206</v>
      </c>
      <c r="C1177" s="242" t="s">
        <v>2121</v>
      </c>
      <c r="D1177" s="242" t="s">
        <v>1769</v>
      </c>
      <c r="E1177" s="242" t="s">
        <v>345</v>
      </c>
      <c r="F1177" s="243">
        <v>19362</v>
      </c>
      <c r="G1177" s="123" t="str">
        <f t="shared" si="37"/>
        <v>1103011004М030611</v>
      </c>
      <c r="J1177" s="431" t="str">
        <f t="shared" si="38"/>
        <v>1103011004М030611</v>
      </c>
    </row>
    <row r="1178" spans="1:10" ht="89.25">
      <c r="A1178" s="241" t="s">
        <v>962</v>
      </c>
      <c r="B1178" s="242" t="s">
        <v>206</v>
      </c>
      <c r="C1178" s="242" t="s">
        <v>2121</v>
      </c>
      <c r="D1178" s="242" t="s">
        <v>963</v>
      </c>
      <c r="E1178" s="242" t="s">
        <v>1166</v>
      </c>
      <c r="F1178" s="243">
        <v>160000</v>
      </c>
      <c r="G1178" s="123" t="str">
        <f t="shared" si="37"/>
        <v>1103011004Э030</v>
      </c>
      <c r="J1178" s="431" t="str">
        <f t="shared" si="38"/>
        <v>1103011004Э030</v>
      </c>
    </row>
    <row r="1179" spans="1:10" ht="25.5">
      <c r="A1179" s="241" t="s">
        <v>1314</v>
      </c>
      <c r="B1179" s="242" t="s">
        <v>206</v>
      </c>
      <c r="C1179" s="242" t="s">
        <v>2121</v>
      </c>
      <c r="D1179" s="242" t="s">
        <v>963</v>
      </c>
      <c r="E1179" s="242" t="s">
        <v>1315</v>
      </c>
      <c r="F1179" s="243">
        <v>160000</v>
      </c>
      <c r="G1179" s="123" t="str">
        <f t="shared" si="37"/>
        <v>1103011004Э030600</v>
      </c>
      <c r="J1179" s="431" t="str">
        <f t="shared" si="38"/>
        <v>1103011004Э030600</v>
      </c>
    </row>
    <row r="1180" spans="1:10">
      <c r="A1180" s="241" t="s">
        <v>1190</v>
      </c>
      <c r="B1180" s="242" t="s">
        <v>206</v>
      </c>
      <c r="C1180" s="242" t="s">
        <v>2121</v>
      </c>
      <c r="D1180" s="242" t="s">
        <v>963</v>
      </c>
      <c r="E1180" s="242" t="s">
        <v>1191</v>
      </c>
      <c r="F1180" s="243">
        <v>160000</v>
      </c>
      <c r="G1180" s="123" t="str">
        <f t="shared" si="37"/>
        <v>1103011004Э030610</v>
      </c>
      <c r="J1180" s="431" t="str">
        <f t="shared" si="38"/>
        <v>1103011004Э030610</v>
      </c>
    </row>
    <row r="1181" spans="1:10" ht="51">
      <c r="A1181" s="241" t="s">
        <v>344</v>
      </c>
      <c r="B1181" s="242" t="s">
        <v>206</v>
      </c>
      <c r="C1181" s="242" t="s">
        <v>2121</v>
      </c>
      <c r="D1181" s="242" t="s">
        <v>963</v>
      </c>
      <c r="E1181" s="242" t="s">
        <v>345</v>
      </c>
      <c r="F1181" s="243">
        <v>160000</v>
      </c>
      <c r="G1181" s="123" t="str">
        <f t="shared" si="37"/>
        <v>1103011004Э030611</v>
      </c>
      <c r="J1181" s="431" t="str">
        <f t="shared" si="38"/>
        <v>1103011004Э030611</v>
      </c>
    </row>
    <row r="1182" spans="1:10" ht="25.5">
      <c r="A1182" s="241" t="s">
        <v>1162</v>
      </c>
      <c r="B1182" s="242" t="s">
        <v>948</v>
      </c>
      <c r="C1182" s="242" t="s">
        <v>1166</v>
      </c>
      <c r="D1182" s="242" t="s">
        <v>1166</v>
      </c>
      <c r="E1182" s="242" t="s">
        <v>1166</v>
      </c>
      <c r="F1182" s="243">
        <v>33073959</v>
      </c>
      <c r="G1182" s="123" t="str">
        <f t="shared" si="37"/>
        <v/>
      </c>
      <c r="J1182" s="431" t="str">
        <f t="shared" si="38"/>
        <v/>
      </c>
    </row>
    <row r="1183" spans="1:10" ht="25.5">
      <c r="A1183" s="241" t="s">
        <v>236</v>
      </c>
      <c r="B1183" s="242" t="s">
        <v>948</v>
      </c>
      <c r="C1183" s="242" t="s">
        <v>1129</v>
      </c>
      <c r="D1183" s="242" t="s">
        <v>1166</v>
      </c>
      <c r="E1183" s="242" t="s">
        <v>1166</v>
      </c>
      <c r="F1183" s="243">
        <v>33073959</v>
      </c>
      <c r="G1183" s="123" t="str">
        <f t="shared" si="37"/>
        <v>0300</v>
      </c>
      <c r="J1183" s="431" t="str">
        <f t="shared" si="38"/>
        <v>0300</v>
      </c>
    </row>
    <row r="1184" spans="1:10" ht="38.25">
      <c r="A1184" s="241" t="s">
        <v>1663</v>
      </c>
      <c r="B1184" s="242" t="s">
        <v>948</v>
      </c>
      <c r="C1184" s="242" t="s">
        <v>342</v>
      </c>
      <c r="D1184" s="242" t="s">
        <v>1166</v>
      </c>
      <c r="E1184" s="242" t="s">
        <v>1166</v>
      </c>
      <c r="F1184" s="243">
        <v>33073959</v>
      </c>
      <c r="G1184" s="123" t="str">
        <f t="shared" si="37"/>
        <v>0310</v>
      </c>
      <c r="J1184" s="431" t="str">
        <f t="shared" si="38"/>
        <v>0310</v>
      </c>
    </row>
    <row r="1185" spans="1:10" ht="51">
      <c r="A1185" s="241" t="s">
        <v>1692</v>
      </c>
      <c r="B1185" s="242" t="s">
        <v>948</v>
      </c>
      <c r="C1185" s="242" t="s">
        <v>342</v>
      </c>
      <c r="D1185" s="242" t="s">
        <v>974</v>
      </c>
      <c r="E1185" s="242" t="s">
        <v>1166</v>
      </c>
      <c r="F1185" s="243">
        <v>33073959</v>
      </c>
      <c r="G1185" s="123" t="str">
        <f t="shared" si="37"/>
        <v>03100400000000</v>
      </c>
      <c r="J1185" s="431" t="str">
        <f t="shared" si="38"/>
        <v>03100400000000</v>
      </c>
    </row>
    <row r="1186" spans="1:10" ht="25.5">
      <c r="A1186" s="241" t="s">
        <v>456</v>
      </c>
      <c r="B1186" s="242" t="s">
        <v>948</v>
      </c>
      <c r="C1186" s="242" t="s">
        <v>342</v>
      </c>
      <c r="D1186" s="242" t="s">
        <v>976</v>
      </c>
      <c r="E1186" s="242" t="s">
        <v>1166</v>
      </c>
      <c r="F1186" s="243">
        <v>33073959</v>
      </c>
      <c r="G1186" s="123" t="str">
        <f t="shared" si="37"/>
        <v>03100420000000</v>
      </c>
      <c r="J1186" s="431" t="str">
        <f t="shared" si="38"/>
        <v>03100420000000</v>
      </c>
    </row>
    <row r="1187" spans="1:10" ht="114.75">
      <c r="A1187" s="241" t="s">
        <v>343</v>
      </c>
      <c r="B1187" s="242" t="s">
        <v>948</v>
      </c>
      <c r="C1187" s="242" t="s">
        <v>342</v>
      </c>
      <c r="D1187" s="242" t="s">
        <v>655</v>
      </c>
      <c r="E1187" s="242" t="s">
        <v>1166</v>
      </c>
      <c r="F1187" s="243">
        <v>26352227</v>
      </c>
      <c r="G1187" s="123" t="str">
        <f t="shared" si="37"/>
        <v>03100420040010</v>
      </c>
      <c r="J1187" s="431" t="str">
        <f t="shared" si="38"/>
        <v>03100420040010</v>
      </c>
    </row>
    <row r="1188" spans="1:10" ht="51">
      <c r="A1188" s="241" t="s">
        <v>1305</v>
      </c>
      <c r="B1188" s="242" t="s">
        <v>948</v>
      </c>
      <c r="C1188" s="242" t="s">
        <v>342</v>
      </c>
      <c r="D1188" s="242" t="s">
        <v>655</v>
      </c>
      <c r="E1188" s="242" t="s">
        <v>271</v>
      </c>
      <c r="F1188" s="243">
        <v>24511836</v>
      </c>
      <c r="G1188" s="123" t="str">
        <f t="shared" si="37"/>
        <v>03100420040010100</v>
      </c>
      <c r="J1188" s="431" t="str">
        <f t="shared" si="38"/>
        <v>03100420040010100</v>
      </c>
    </row>
    <row r="1189" spans="1:10">
      <c r="A1189" s="241" t="s">
        <v>1182</v>
      </c>
      <c r="B1189" s="242" t="s">
        <v>948</v>
      </c>
      <c r="C1189" s="242" t="s">
        <v>342</v>
      </c>
      <c r="D1189" s="242" t="s">
        <v>655</v>
      </c>
      <c r="E1189" s="242" t="s">
        <v>133</v>
      </c>
      <c r="F1189" s="243">
        <v>24511836</v>
      </c>
      <c r="G1189" s="123" t="str">
        <f t="shared" si="37"/>
        <v>03100420040010110</v>
      </c>
      <c r="J1189" s="431" t="str">
        <f t="shared" si="38"/>
        <v>03100420040010110</v>
      </c>
    </row>
    <row r="1190" spans="1:10">
      <c r="A1190" s="241" t="s">
        <v>1130</v>
      </c>
      <c r="B1190" s="242" t="s">
        <v>948</v>
      </c>
      <c r="C1190" s="242" t="s">
        <v>342</v>
      </c>
      <c r="D1190" s="242" t="s">
        <v>655</v>
      </c>
      <c r="E1190" s="242" t="s">
        <v>340</v>
      </c>
      <c r="F1190" s="243">
        <v>18786253</v>
      </c>
      <c r="G1190" s="123" t="str">
        <f t="shared" si="37"/>
        <v>03100420040010111</v>
      </c>
      <c r="J1190" s="431" t="str">
        <f t="shared" si="38"/>
        <v>03100420040010111</v>
      </c>
    </row>
    <row r="1191" spans="1:10" ht="25.5">
      <c r="A1191" s="241" t="s">
        <v>1139</v>
      </c>
      <c r="B1191" s="242" t="s">
        <v>948</v>
      </c>
      <c r="C1191" s="242" t="s">
        <v>342</v>
      </c>
      <c r="D1191" s="242" t="s">
        <v>655</v>
      </c>
      <c r="E1191" s="242" t="s">
        <v>388</v>
      </c>
      <c r="F1191" s="243">
        <v>52135</v>
      </c>
      <c r="G1191" s="123" t="str">
        <f t="shared" si="37"/>
        <v>03100420040010112</v>
      </c>
      <c r="J1191" s="431" t="str">
        <f t="shared" si="38"/>
        <v>03100420040010112</v>
      </c>
    </row>
    <row r="1192" spans="1:10" ht="38.25">
      <c r="A1192" s="241" t="s">
        <v>1131</v>
      </c>
      <c r="B1192" s="242" t="s">
        <v>948</v>
      </c>
      <c r="C1192" s="242" t="s">
        <v>342</v>
      </c>
      <c r="D1192" s="242" t="s">
        <v>655</v>
      </c>
      <c r="E1192" s="242" t="s">
        <v>1052</v>
      </c>
      <c r="F1192" s="243">
        <v>5673448</v>
      </c>
      <c r="G1192" s="123" t="str">
        <f t="shared" si="37"/>
        <v>03100420040010119</v>
      </c>
      <c r="J1192" s="431" t="str">
        <f t="shared" si="38"/>
        <v>03100420040010119</v>
      </c>
    </row>
    <row r="1193" spans="1:10" ht="25.5">
      <c r="A1193" s="241" t="s">
        <v>1306</v>
      </c>
      <c r="B1193" s="242" t="s">
        <v>948</v>
      </c>
      <c r="C1193" s="242" t="s">
        <v>342</v>
      </c>
      <c r="D1193" s="242" t="s">
        <v>655</v>
      </c>
      <c r="E1193" s="242" t="s">
        <v>1307</v>
      </c>
      <c r="F1193" s="243">
        <v>1840391</v>
      </c>
      <c r="G1193" s="123" t="str">
        <f t="shared" ref="G1193:G1256" si="39">CONCATENATE(C1193,D1193,E1193)</f>
        <v>03100420040010200</v>
      </c>
      <c r="J1193" s="431" t="str">
        <f t="shared" si="38"/>
        <v>03100420040010200</v>
      </c>
    </row>
    <row r="1194" spans="1:10" ht="25.5">
      <c r="A1194" s="241" t="s">
        <v>1188</v>
      </c>
      <c r="B1194" s="242" t="s">
        <v>948</v>
      </c>
      <c r="C1194" s="242" t="s">
        <v>342</v>
      </c>
      <c r="D1194" s="242" t="s">
        <v>655</v>
      </c>
      <c r="E1194" s="242" t="s">
        <v>1189</v>
      </c>
      <c r="F1194" s="243">
        <v>1840391</v>
      </c>
      <c r="G1194" s="123" t="str">
        <f t="shared" si="39"/>
        <v>03100420040010240</v>
      </c>
      <c r="J1194" s="431" t="str">
        <f t="shared" si="38"/>
        <v>03100420040010240</v>
      </c>
    </row>
    <row r="1195" spans="1:10">
      <c r="A1195" s="241" t="s">
        <v>1214</v>
      </c>
      <c r="B1195" s="242" t="s">
        <v>948</v>
      </c>
      <c r="C1195" s="242" t="s">
        <v>342</v>
      </c>
      <c r="D1195" s="242" t="s">
        <v>655</v>
      </c>
      <c r="E1195" s="242" t="s">
        <v>327</v>
      </c>
      <c r="F1195" s="243">
        <v>1840391</v>
      </c>
      <c r="G1195" s="123" t="str">
        <f t="shared" si="39"/>
        <v>03100420040010244</v>
      </c>
      <c r="J1195" s="431" t="str">
        <f t="shared" si="38"/>
        <v>03100420040010244</v>
      </c>
    </row>
    <row r="1196" spans="1:10" ht="114.75">
      <c r="A1196" s="241" t="s">
        <v>1344</v>
      </c>
      <c r="B1196" s="242" t="s">
        <v>948</v>
      </c>
      <c r="C1196" s="242" t="s">
        <v>342</v>
      </c>
      <c r="D1196" s="242" t="s">
        <v>1345</v>
      </c>
      <c r="E1196" s="242" t="s">
        <v>1166</v>
      </c>
      <c r="F1196" s="243">
        <v>2900000</v>
      </c>
      <c r="G1196" s="123" t="str">
        <f t="shared" si="39"/>
        <v>03100420041010</v>
      </c>
      <c r="J1196" s="431" t="str">
        <f t="shared" si="38"/>
        <v>03100420041010</v>
      </c>
    </row>
    <row r="1197" spans="1:10" ht="51">
      <c r="A1197" s="241" t="s">
        <v>1305</v>
      </c>
      <c r="B1197" s="242" t="s">
        <v>948</v>
      </c>
      <c r="C1197" s="242" t="s">
        <v>342</v>
      </c>
      <c r="D1197" s="242" t="s">
        <v>1345</v>
      </c>
      <c r="E1197" s="242" t="s">
        <v>271</v>
      </c>
      <c r="F1197" s="243">
        <v>2900000</v>
      </c>
      <c r="G1197" s="123" t="str">
        <f t="shared" si="39"/>
        <v>03100420041010100</v>
      </c>
      <c r="J1197" s="431" t="str">
        <f t="shared" si="38"/>
        <v>03100420041010100</v>
      </c>
    </row>
    <row r="1198" spans="1:10">
      <c r="A1198" s="241" t="s">
        <v>1182</v>
      </c>
      <c r="B1198" s="242" t="s">
        <v>948</v>
      </c>
      <c r="C1198" s="242" t="s">
        <v>342</v>
      </c>
      <c r="D1198" s="242" t="s">
        <v>1345</v>
      </c>
      <c r="E1198" s="242" t="s">
        <v>133</v>
      </c>
      <c r="F1198" s="243">
        <v>2900000</v>
      </c>
      <c r="G1198" s="123" t="str">
        <f t="shared" si="39"/>
        <v>03100420041010110</v>
      </c>
      <c r="J1198" s="431" t="str">
        <f t="shared" si="38"/>
        <v>03100420041010110</v>
      </c>
    </row>
    <row r="1199" spans="1:10">
      <c r="A1199" s="241" t="s">
        <v>1130</v>
      </c>
      <c r="B1199" s="242" t="s">
        <v>948</v>
      </c>
      <c r="C1199" s="242" t="s">
        <v>342</v>
      </c>
      <c r="D1199" s="242" t="s">
        <v>1345</v>
      </c>
      <c r="E1199" s="242" t="s">
        <v>340</v>
      </c>
      <c r="F1199" s="243">
        <v>2227342</v>
      </c>
      <c r="G1199" s="123" t="str">
        <f t="shared" si="39"/>
        <v>03100420041010111</v>
      </c>
      <c r="J1199" s="431" t="str">
        <f t="shared" si="38"/>
        <v>03100420041010111</v>
      </c>
    </row>
    <row r="1200" spans="1:10" ht="38.25">
      <c r="A1200" s="241" t="s">
        <v>1131</v>
      </c>
      <c r="B1200" s="242" t="s">
        <v>948</v>
      </c>
      <c r="C1200" s="242" t="s">
        <v>342</v>
      </c>
      <c r="D1200" s="242" t="s">
        <v>1345</v>
      </c>
      <c r="E1200" s="242" t="s">
        <v>1052</v>
      </c>
      <c r="F1200" s="243">
        <v>672658</v>
      </c>
      <c r="G1200" s="123" t="str">
        <f t="shared" si="39"/>
        <v>03100420041010119</v>
      </c>
      <c r="J1200" s="431" t="str">
        <f t="shared" si="38"/>
        <v>03100420041010119</v>
      </c>
    </row>
    <row r="1201" spans="1:10" ht="102">
      <c r="A1201" s="241" t="s">
        <v>1346</v>
      </c>
      <c r="B1201" s="242" t="s">
        <v>948</v>
      </c>
      <c r="C1201" s="242" t="s">
        <v>342</v>
      </c>
      <c r="D1201" s="242" t="s">
        <v>1347</v>
      </c>
      <c r="E1201" s="242" t="s">
        <v>1166</v>
      </c>
      <c r="F1201" s="243">
        <v>200000</v>
      </c>
      <c r="G1201" s="123" t="str">
        <f t="shared" si="39"/>
        <v>03100420047010</v>
      </c>
      <c r="J1201" s="431" t="str">
        <f t="shared" si="38"/>
        <v>03100420047010</v>
      </c>
    </row>
    <row r="1202" spans="1:10" ht="51">
      <c r="A1202" s="241" t="s">
        <v>1305</v>
      </c>
      <c r="B1202" s="242" t="s">
        <v>948</v>
      </c>
      <c r="C1202" s="242" t="s">
        <v>342</v>
      </c>
      <c r="D1202" s="242" t="s">
        <v>1347</v>
      </c>
      <c r="E1202" s="242" t="s">
        <v>271</v>
      </c>
      <c r="F1202" s="243">
        <v>200000</v>
      </c>
      <c r="G1202" s="123" t="str">
        <f t="shared" si="39"/>
        <v>03100420047010100</v>
      </c>
      <c r="J1202" s="431" t="str">
        <f t="shared" si="38"/>
        <v>03100420047010100</v>
      </c>
    </row>
    <row r="1203" spans="1:10">
      <c r="A1203" s="241" t="s">
        <v>1182</v>
      </c>
      <c r="B1203" s="242" t="s">
        <v>948</v>
      </c>
      <c r="C1203" s="242" t="s">
        <v>342</v>
      </c>
      <c r="D1203" s="242" t="s">
        <v>1347</v>
      </c>
      <c r="E1203" s="242" t="s">
        <v>133</v>
      </c>
      <c r="F1203" s="243">
        <v>200000</v>
      </c>
      <c r="G1203" s="123" t="str">
        <f t="shared" si="39"/>
        <v>03100420047010110</v>
      </c>
      <c r="J1203" s="431" t="str">
        <f t="shared" si="38"/>
        <v>03100420047010110</v>
      </c>
    </row>
    <row r="1204" spans="1:10" ht="25.5">
      <c r="A1204" s="241" t="s">
        <v>1139</v>
      </c>
      <c r="B1204" s="242" t="s">
        <v>948</v>
      </c>
      <c r="C1204" s="242" t="s">
        <v>342</v>
      </c>
      <c r="D1204" s="242" t="s">
        <v>1347</v>
      </c>
      <c r="E1204" s="242" t="s">
        <v>388</v>
      </c>
      <c r="F1204" s="243">
        <v>200000</v>
      </c>
      <c r="G1204" s="123" t="str">
        <f t="shared" si="39"/>
        <v>03100420047010112</v>
      </c>
      <c r="J1204" s="431" t="str">
        <f t="shared" si="38"/>
        <v>03100420047010112</v>
      </c>
    </row>
    <row r="1205" spans="1:10" ht="114.75">
      <c r="A1205" s="241" t="s">
        <v>1690</v>
      </c>
      <c r="B1205" s="242" t="s">
        <v>948</v>
      </c>
      <c r="C1205" s="242" t="s">
        <v>342</v>
      </c>
      <c r="D1205" s="242" t="s">
        <v>657</v>
      </c>
      <c r="E1205" s="242" t="s">
        <v>1166</v>
      </c>
      <c r="F1205" s="243">
        <v>2779867</v>
      </c>
      <c r="G1205" s="123" t="str">
        <f t="shared" si="39"/>
        <v>0310042004Г010</v>
      </c>
      <c r="J1205" s="431" t="str">
        <f t="shared" si="38"/>
        <v>0310042004Г010</v>
      </c>
    </row>
    <row r="1206" spans="1:10" ht="25.5">
      <c r="A1206" s="241" t="s">
        <v>1306</v>
      </c>
      <c r="B1206" s="242" t="s">
        <v>948</v>
      </c>
      <c r="C1206" s="242" t="s">
        <v>342</v>
      </c>
      <c r="D1206" s="242" t="s">
        <v>657</v>
      </c>
      <c r="E1206" s="242" t="s">
        <v>1307</v>
      </c>
      <c r="F1206" s="243">
        <v>2779867</v>
      </c>
      <c r="G1206" s="123" t="str">
        <f t="shared" si="39"/>
        <v>0310042004Г010200</v>
      </c>
      <c r="J1206" s="431" t="str">
        <f t="shared" si="38"/>
        <v>0310042004Г010200</v>
      </c>
    </row>
    <row r="1207" spans="1:10" ht="25.5">
      <c r="A1207" s="241" t="s">
        <v>1188</v>
      </c>
      <c r="B1207" s="242" t="s">
        <v>948</v>
      </c>
      <c r="C1207" s="242" t="s">
        <v>342</v>
      </c>
      <c r="D1207" s="242" t="s">
        <v>657</v>
      </c>
      <c r="E1207" s="242" t="s">
        <v>1189</v>
      </c>
      <c r="F1207" s="243">
        <v>2779867</v>
      </c>
      <c r="G1207" s="123" t="str">
        <f t="shared" si="39"/>
        <v>0310042004Г010240</v>
      </c>
      <c r="J1207" s="431" t="str">
        <f t="shared" si="38"/>
        <v>0310042004Г010240</v>
      </c>
    </row>
    <row r="1208" spans="1:10">
      <c r="A1208" s="241" t="s">
        <v>1214</v>
      </c>
      <c r="B1208" s="242" t="s">
        <v>948</v>
      </c>
      <c r="C1208" s="242" t="s">
        <v>342</v>
      </c>
      <c r="D1208" s="242" t="s">
        <v>657</v>
      </c>
      <c r="E1208" s="242" t="s">
        <v>327</v>
      </c>
      <c r="F1208" s="243">
        <v>12413</v>
      </c>
      <c r="G1208" s="123" t="str">
        <f t="shared" si="39"/>
        <v>0310042004Г010244</v>
      </c>
      <c r="J1208" s="431" t="str">
        <f t="shared" si="38"/>
        <v>0310042004Г010244</v>
      </c>
    </row>
    <row r="1209" spans="1:10">
      <c r="A1209" s="241" t="s">
        <v>1660</v>
      </c>
      <c r="B1209" s="242" t="s">
        <v>948</v>
      </c>
      <c r="C1209" s="242" t="s">
        <v>342</v>
      </c>
      <c r="D1209" s="242" t="s">
        <v>657</v>
      </c>
      <c r="E1209" s="242" t="s">
        <v>1661</v>
      </c>
      <c r="F1209" s="243">
        <v>2767454</v>
      </c>
      <c r="G1209" s="123" t="str">
        <f t="shared" si="39"/>
        <v>0310042004Г010247</v>
      </c>
      <c r="J1209" s="431" t="str">
        <f t="shared" si="38"/>
        <v>0310042004Г010247</v>
      </c>
    </row>
    <row r="1210" spans="1:10" ht="127.5">
      <c r="A1210" s="241" t="s">
        <v>1753</v>
      </c>
      <c r="B1210" s="242" t="s">
        <v>948</v>
      </c>
      <c r="C1210" s="242" t="s">
        <v>342</v>
      </c>
      <c r="D1210" s="242" t="s">
        <v>1754</v>
      </c>
      <c r="E1210" s="242" t="s">
        <v>1166</v>
      </c>
      <c r="F1210" s="243">
        <v>45595</v>
      </c>
      <c r="G1210" s="123" t="str">
        <f t="shared" si="39"/>
        <v>0310042004М010</v>
      </c>
      <c r="J1210" s="431" t="str">
        <f t="shared" si="38"/>
        <v>0310042004М010</v>
      </c>
    </row>
    <row r="1211" spans="1:10" ht="21.75" customHeight="1">
      <c r="A1211" s="241" t="s">
        <v>1306</v>
      </c>
      <c r="B1211" s="242" t="s">
        <v>948</v>
      </c>
      <c r="C1211" s="242" t="s">
        <v>342</v>
      </c>
      <c r="D1211" s="242" t="s">
        <v>1754</v>
      </c>
      <c r="E1211" s="242" t="s">
        <v>1307</v>
      </c>
      <c r="F1211" s="243">
        <v>45595</v>
      </c>
      <c r="G1211" s="123" t="str">
        <f t="shared" si="39"/>
        <v>0310042004М010200</v>
      </c>
      <c r="J1211" s="431" t="str">
        <f t="shared" si="38"/>
        <v>0310042004М010200</v>
      </c>
    </row>
    <row r="1212" spans="1:10" ht="33.75" customHeight="1">
      <c r="A1212" s="241" t="s">
        <v>1188</v>
      </c>
      <c r="B1212" s="242" t="s">
        <v>948</v>
      </c>
      <c r="C1212" s="242" t="s">
        <v>342</v>
      </c>
      <c r="D1212" s="242" t="s">
        <v>1754</v>
      </c>
      <c r="E1212" s="242" t="s">
        <v>1189</v>
      </c>
      <c r="F1212" s="243">
        <v>45595</v>
      </c>
      <c r="G1212" s="123" t="str">
        <f t="shared" si="39"/>
        <v>0310042004М010240</v>
      </c>
      <c r="J1212" s="431" t="str">
        <f t="shared" si="38"/>
        <v>0310042004М010240</v>
      </c>
    </row>
    <row r="1213" spans="1:10">
      <c r="A1213" s="241" t="s">
        <v>1214</v>
      </c>
      <c r="B1213" s="242" t="s">
        <v>948</v>
      </c>
      <c r="C1213" s="242" t="s">
        <v>342</v>
      </c>
      <c r="D1213" s="242" t="s">
        <v>1754</v>
      </c>
      <c r="E1213" s="242" t="s">
        <v>327</v>
      </c>
      <c r="F1213" s="243">
        <v>45595</v>
      </c>
      <c r="G1213" s="123" t="str">
        <f t="shared" si="39"/>
        <v>0310042004М010244</v>
      </c>
      <c r="J1213" s="431" t="str">
        <f t="shared" si="38"/>
        <v>0310042004М010244</v>
      </c>
    </row>
    <row r="1214" spans="1:10" ht="76.5">
      <c r="A1214" s="241" t="s">
        <v>1755</v>
      </c>
      <c r="B1214" s="242" t="s">
        <v>948</v>
      </c>
      <c r="C1214" s="242" t="s">
        <v>342</v>
      </c>
      <c r="D1214" s="242" t="s">
        <v>1756</v>
      </c>
      <c r="E1214" s="242" t="s">
        <v>1166</v>
      </c>
      <c r="F1214" s="243">
        <v>116467</v>
      </c>
      <c r="G1214" s="123" t="str">
        <f t="shared" si="39"/>
        <v>0310042004Ф010</v>
      </c>
      <c r="J1214" s="431" t="str">
        <f t="shared" si="38"/>
        <v>0310042004Ф010</v>
      </c>
    </row>
    <row r="1215" spans="1:10" ht="25.5">
      <c r="A1215" s="241" t="s">
        <v>1306</v>
      </c>
      <c r="B1215" s="242" t="s">
        <v>948</v>
      </c>
      <c r="C1215" s="242" t="s">
        <v>342</v>
      </c>
      <c r="D1215" s="242" t="s">
        <v>1756</v>
      </c>
      <c r="E1215" s="242" t="s">
        <v>1307</v>
      </c>
      <c r="F1215" s="243">
        <v>116467</v>
      </c>
      <c r="G1215" s="123" t="str">
        <f t="shared" si="39"/>
        <v>0310042004Ф010200</v>
      </c>
      <c r="J1215" s="431" t="str">
        <f t="shared" si="38"/>
        <v>0310042004Ф010200</v>
      </c>
    </row>
    <row r="1216" spans="1:10" ht="25.5">
      <c r="A1216" s="241" t="s">
        <v>1188</v>
      </c>
      <c r="B1216" s="242" t="s">
        <v>948</v>
      </c>
      <c r="C1216" s="242" t="s">
        <v>342</v>
      </c>
      <c r="D1216" s="242" t="s">
        <v>1756</v>
      </c>
      <c r="E1216" s="242" t="s">
        <v>1189</v>
      </c>
      <c r="F1216" s="243">
        <v>116467</v>
      </c>
      <c r="G1216" s="123" t="str">
        <f t="shared" si="39"/>
        <v>0310042004Ф010240</v>
      </c>
      <c r="J1216" s="431" t="str">
        <f t="shared" si="38"/>
        <v>0310042004Ф010240</v>
      </c>
    </row>
    <row r="1217" spans="1:10">
      <c r="A1217" s="241" t="s">
        <v>1214</v>
      </c>
      <c r="B1217" s="242" t="s">
        <v>948</v>
      </c>
      <c r="C1217" s="242" t="s">
        <v>342</v>
      </c>
      <c r="D1217" s="242" t="s">
        <v>1756</v>
      </c>
      <c r="E1217" s="242" t="s">
        <v>327</v>
      </c>
      <c r="F1217" s="243">
        <v>116467</v>
      </c>
      <c r="G1217" s="123" t="str">
        <f t="shared" si="39"/>
        <v>0310042004Ф010244</v>
      </c>
      <c r="J1217" s="431" t="str">
        <f t="shared" si="38"/>
        <v>0310042004Ф010244</v>
      </c>
    </row>
    <row r="1218" spans="1:10" ht="114.75">
      <c r="A1218" s="241" t="s">
        <v>1348</v>
      </c>
      <c r="B1218" s="242" t="s">
        <v>948</v>
      </c>
      <c r="C1218" s="242" t="s">
        <v>342</v>
      </c>
      <c r="D1218" s="242" t="s">
        <v>1349</v>
      </c>
      <c r="E1218" s="242" t="s">
        <v>1166</v>
      </c>
      <c r="F1218" s="243">
        <v>679803</v>
      </c>
      <c r="G1218" s="123" t="str">
        <f t="shared" si="39"/>
        <v>0310042004Э010</v>
      </c>
      <c r="J1218" s="431" t="str">
        <f t="shared" si="38"/>
        <v>0310042004Э010</v>
      </c>
    </row>
    <row r="1219" spans="1:10" ht="25.5">
      <c r="A1219" s="241" t="s">
        <v>1306</v>
      </c>
      <c r="B1219" s="242" t="s">
        <v>948</v>
      </c>
      <c r="C1219" s="242" t="s">
        <v>342</v>
      </c>
      <c r="D1219" s="242" t="s">
        <v>1349</v>
      </c>
      <c r="E1219" s="242" t="s">
        <v>1307</v>
      </c>
      <c r="F1219" s="243">
        <v>679803</v>
      </c>
      <c r="G1219" s="123" t="str">
        <f t="shared" si="39"/>
        <v>0310042004Э010200</v>
      </c>
      <c r="J1219" s="431" t="str">
        <f t="shared" si="38"/>
        <v>0310042004Э010200</v>
      </c>
    </row>
    <row r="1220" spans="1:10" ht="25.5">
      <c r="A1220" s="241" t="s">
        <v>1188</v>
      </c>
      <c r="B1220" s="242" t="s">
        <v>948</v>
      </c>
      <c r="C1220" s="242" t="s">
        <v>342</v>
      </c>
      <c r="D1220" s="242" t="s">
        <v>1349</v>
      </c>
      <c r="E1220" s="242" t="s">
        <v>1189</v>
      </c>
      <c r="F1220" s="243">
        <v>679803</v>
      </c>
      <c r="G1220" s="123" t="str">
        <f t="shared" si="39"/>
        <v>0310042004Э010240</v>
      </c>
      <c r="J1220" s="431" t="str">
        <f t="shared" si="38"/>
        <v>0310042004Э010240</v>
      </c>
    </row>
    <row r="1221" spans="1:10">
      <c r="A1221" s="241" t="s">
        <v>1660</v>
      </c>
      <c r="B1221" s="242" t="s">
        <v>948</v>
      </c>
      <c r="C1221" s="242" t="s">
        <v>342</v>
      </c>
      <c r="D1221" s="242" t="s">
        <v>1349</v>
      </c>
      <c r="E1221" s="242" t="s">
        <v>1661</v>
      </c>
      <c r="F1221" s="243">
        <v>679803</v>
      </c>
      <c r="G1221" s="123" t="str">
        <f t="shared" si="39"/>
        <v>0310042004Э010247</v>
      </c>
      <c r="J1221" s="431" t="str">
        <f t="shared" si="38"/>
        <v>0310042004Э010247</v>
      </c>
    </row>
    <row r="1222" spans="1:10" ht="25.5">
      <c r="A1222" s="241" t="s">
        <v>35</v>
      </c>
      <c r="B1222" s="242" t="s">
        <v>207</v>
      </c>
      <c r="C1222" s="242" t="s">
        <v>1166</v>
      </c>
      <c r="D1222" s="242" t="s">
        <v>1166</v>
      </c>
      <c r="E1222" s="242" t="s">
        <v>1166</v>
      </c>
      <c r="F1222" s="243">
        <v>335804760</v>
      </c>
      <c r="G1222" s="123" t="str">
        <f t="shared" si="39"/>
        <v/>
      </c>
      <c r="J1222" s="431" t="str">
        <f t="shared" si="38"/>
        <v/>
      </c>
    </row>
    <row r="1223" spans="1:10">
      <c r="A1223" s="241" t="s">
        <v>232</v>
      </c>
      <c r="B1223" s="242" t="s">
        <v>207</v>
      </c>
      <c r="C1223" s="242" t="s">
        <v>1127</v>
      </c>
      <c r="D1223" s="242" t="s">
        <v>1166</v>
      </c>
      <c r="E1223" s="242" t="s">
        <v>1166</v>
      </c>
      <c r="F1223" s="243">
        <v>121978724</v>
      </c>
      <c r="G1223" s="123" t="str">
        <f t="shared" si="39"/>
        <v>0100</v>
      </c>
      <c r="J1223" s="431" t="str">
        <f t="shared" si="38"/>
        <v>0100</v>
      </c>
    </row>
    <row r="1224" spans="1:10" ht="38.25">
      <c r="A1224" s="241" t="s">
        <v>215</v>
      </c>
      <c r="B1224" s="242" t="s">
        <v>207</v>
      </c>
      <c r="C1224" s="242" t="s">
        <v>329</v>
      </c>
      <c r="D1224" s="242" t="s">
        <v>1166</v>
      </c>
      <c r="E1224" s="242" t="s">
        <v>1166</v>
      </c>
      <c r="F1224" s="243">
        <v>23153824</v>
      </c>
      <c r="G1224" s="123" t="str">
        <f t="shared" si="39"/>
        <v>0106</v>
      </c>
      <c r="J1224" s="431" t="str">
        <f t="shared" si="38"/>
        <v>0106</v>
      </c>
    </row>
    <row r="1225" spans="1:10" ht="25.5">
      <c r="A1225" s="241" t="s">
        <v>1350</v>
      </c>
      <c r="B1225" s="242" t="s">
        <v>207</v>
      </c>
      <c r="C1225" s="242" t="s">
        <v>329</v>
      </c>
      <c r="D1225" s="242" t="s">
        <v>995</v>
      </c>
      <c r="E1225" s="242" t="s">
        <v>1166</v>
      </c>
      <c r="F1225" s="243">
        <v>23153824</v>
      </c>
      <c r="G1225" s="123" t="str">
        <f t="shared" si="39"/>
        <v>01061100000000</v>
      </c>
      <c r="J1225" s="431" t="str">
        <f t="shared" si="38"/>
        <v>01061100000000</v>
      </c>
    </row>
    <row r="1226" spans="1:10" ht="25.5">
      <c r="A1226" s="241" t="s">
        <v>489</v>
      </c>
      <c r="B1226" s="242" t="s">
        <v>207</v>
      </c>
      <c r="C1226" s="242" t="s">
        <v>329</v>
      </c>
      <c r="D1226" s="242" t="s">
        <v>997</v>
      </c>
      <c r="E1226" s="242" t="s">
        <v>1166</v>
      </c>
      <c r="F1226" s="243">
        <v>23153824</v>
      </c>
      <c r="G1226" s="123" t="str">
        <f t="shared" si="39"/>
        <v>01061120000000</v>
      </c>
      <c r="J1226" s="431" t="str">
        <f t="shared" ref="J1226:J1289" si="40">CONCATENATE(C1226,D1226,E1226)</f>
        <v>01061120000000</v>
      </c>
    </row>
    <row r="1227" spans="1:10" ht="63.75">
      <c r="A1227" s="241" t="s">
        <v>422</v>
      </c>
      <c r="B1227" s="242" t="s">
        <v>207</v>
      </c>
      <c r="C1227" s="242" t="s">
        <v>329</v>
      </c>
      <c r="D1227" s="242" t="s">
        <v>785</v>
      </c>
      <c r="E1227" s="242" t="s">
        <v>1166</v>
      </c>
      <c r="F1227" s="243">
        <v>18179061</v>
      </c>
      <c r="G1227" s="123" t="str">
        <f t="shared" si="39"/>
        <v>01061120060000</v>
      </c>
      <c r="J1227" s="431" t="str">
        <f t="shared" si="40"/>
        <v>01061120060000</v>
      </c>
    </row>
    <row r="1228" spans="1:10" ht="51">
      <c r="A1228" s="241" t="s">
        <v>1305</v>
      </c>
      <c r="B1228" s="242" t="s">
        <v>207</v>
      </c>
      <c r="C1228" s="242" t="s">
        <v>329</v>
      </c>
      <c r="D1228" s="242" t="s">
        <v>785</v>
      </c>
      <c r="E1228" s="242" t="s">
        <v>271</v>
      </c>
      <c r="F1228" s="243">
        <v>16296014</v>
      </c>
      <c r="G1228" s="123" t="str">
        <f t="shared" si="39"/>
        <v>01061120060000100</v>
      </c>
      <c r="J1228" s="431" t="str">
        <f t="shared" si="40"/>
        <v>01061120060000100</v>
      </c>
    </row>
    <row r="1229" spans="1:10" ht="25.5">
      <c r="A1229" s="241" t="s">
        <v>1195</v>
      </c>
      <c r="B1229" s="242" t="s">
        <v>207</v>
      </c>
      <c r="C1229" s="242" t="s">
        <v>329</v>
      </c>
      <c r="D1229" s="242" t="s">
        <v>785</v>
      </c>
      <c r="E1229" s="242" t="s">
        <v>28</v>
      </c>
      <c r="F1229" s="243">
        <v>16296014</v>
      </c>
      <c r="G1229" s="123" t="str">
        <f t="shared" si="39"/>
        <v>01061120060000120</v>
      </c>
      <c r="J1229" s="431" t="str">
        <f t="shared" si="40"/>
        <v>01061120060000120</v>
      </c>
    </row>
    <row r="1230" spans="1:10" ht="25.5">
      <c r="A1230" s="241" t="s">
        <v>949</v>
      </c>
      <c r="B1230" s="242" t="s">
        <v>207</v>
      </c>
      <c r="C1230" s="242" t="s">
        <v>329</v>
      </c>
      <c r="D1230" s="242" t="s">
        <v>785</v>
      </c>
      <c r="E1230" s="242" t="s">
        <v>322</v>
      </c>
      <c r="F1230" s="243">
        <v>12465680</v>
      </c>
      <c r="G1230" s="123" t="str">
        <f t="shared" si="39"/>
        <v>01061120060000121</v>
      </c>
      <c r="J1230" s="431" t="str">
        <f t="shared" si="40"/>
        <v>01061120060000121</v>
      </c>
    </row>
    <row r="1231" spans="1:10" ht="38.25">
      <c r="A1231" s="241" t="s">
        <v>323</v>
      </c>
      <c r="B1231" s="242" t="s">
        <v>207</v>
      </c>
      <c r="C1231" s="242" t="s">
        <v>329</v>
      </c>
      <c r="D1231" s="242" t="s">
        <v>785</v>
      </c>
      <c r="E1231" s="242" t="s">
        <v>324</v>
      </c>
      <c r="F1231" s="243">
        <v>65700</v>
      </c>
      <c r="G1231" s="123" t="str">
        <f t="shared" si="39"/>
        <v>01061120060000122</v>
      </c>
      <c r="J1231" s="431" t="str">
        <f t="shared" si="40"/>
        <v>01061120060000122</v>
      </c>
    </row>
    <row r="1232" spans="1:10" ht="38.25">
      <c r="A1232" s="241" t="s">
        <v>1050</v>
      </c>
      <c r="B1232" s="242" t="s">
        <v>207</v>
      </c>
      <c r="C1232" s="242" t="s">
        <v>329</v>
      </c>
      <c r="D1232" s="242" t="s">
        <v>785</v>
      </c>
      <c r="E1232" s="242" t="s">
        <v>1051</v>
      </c>
      <c r="F1232" s="243">
        <v>3764634</v>
      </c>
      <c r="G1232" s="123" t="str">
        <f t="shared" si="39"/>
        <v>01061120060000129</v>
      </c>
      <c r="J1232" s="431" t="str">
        <f t="shared" si="40"/>
        <v>01061120060000129</v>
      </c>
    </row>
    <row r="1233" spans="1:10" ht="25.5">
      <c r="A1233" s="241" t="s">
        <v>1306</v>
      </c>
      <c r="B1233" s="242" t="s">
        <v>207</v>
      </c>
      <c r="C1233" s="242" t="s">
        <v>329</v>
      </c>
      <c r="D1233" s="242" t="s">
        <v>785</v>
      </c>
      <c r="E1233" s="242" t="s">
        <v>1307</v>
      </c>
      <c r="F1233" s="243">
        <v>1870547</v>
      </c>
      <c r="G1233" s="123" t="str">
        <f t="shared" si="39"/>
        <v>01061120060000200</v>
      </c>
      <c r="J1233" s="431" t="str">
        <f t="shared" si="40"/>
        <v>01061120060000200</v>
      </c>
    </row>
    <row r="1234" spans="1:10" ht="25.5">
      <c r="A1234" s="241" t="s">
        <v>1188</v>
      </c>
      <c r="B1234" s="242" t="s">
        <v>207</v>
      </c>
      <c r="C1234" s="242" t="s">
        <v>329</v>
      </c>
      <c r="D1234" s="242" t="s">
        <v>785</v>
      </c>
      <c r="E1234" s="242" t="s">
        <v>1189</v>
      </c>
      <c r="F1234" s="243">
        <v>1870547</v>
      </c>
      <c r="G1234" s="123" t="str">
        <f t="shared" si="39"/>
        <v>01061120060000240</v>
      </c>
      <c r="J1234" s="431" t="str">
        <f t="shared" si="40"/>
        <v>01061120060000240</v>
      </c>
    </row>
    <row r="1235" spans="1:10">
      <c r="A1235" s="241" t="s">
        <v>1214</v>
      </c>
      <c r="B1235" s="242" t="s">
        <v>207</v>
      </c>
      <c r="C1235" s="242" t="s">
        <v>329</v>
      </c>
      <c r="D1235" s="242" t="s">
        <v>785</v>
      </c>
      <c r="E1235" s="242" t="s">
        <v>327</v>
      </c>
      <c r="F1235" s="243">
        <v>1870547</v>
      </c>
      <c r="G1235" s="123" t="str">
        <f t="shared" si="39"/>
        <v>01061120060000244</v>
      </c>
      <c r="J1235" s="431" t="str">
        <f t="shared" si="40"/>
        <v>01061120060000244</v>
      </c>
    </row>
    <row r="1236" spans="1:10">
      <c r="A1236" s="241" t="s">
        <v>1308</v>
      </c>
      <c r="B1236" s="242" t="s">
        <v>207</v>
      </c>
      <c r="C1236" s="242" t="s">
        <v>329</v>
      </c>
      <c r="D1236" s="242" t="s">
        <v>785</v>
      </c>
      <c r="E1236" s="242" t="s">
        <v>1309</v>
      </c>
      <c r="F1236" s="243">
        <v>12500</v>
      </c>
      <c r="G1236" s="123" t="str">
        <f t="shared" si="39"/>
        <v>01061120060000800</v>
      </c>
      <c r="J1236" s="431" t="str">
        <f t="shared" si="40"/>
        <v>01061120060000800</v>
      </c>
    </row>
    <row r="1237" spans="1:10">
      <c r="A1237" s="241" t="s">
        <v>1193</v>
      </c>
      <c r="B1237" s="242" t="s">
        <v>207</v>
      </c>
      <c r="C1237" s="242" t="s">
        <v>329</v>
      </c>
      <c r="D1237" s="242" t="s">
        <v>785</v>
      </c>
      <c r="E1237" s="242" t="s">
        <v>1194</v>
      </c>
      <c r="F1237" s="243">
        <v>12500</v>
      </c>
      <c r="G1237" s="123" t="str">
        <f t="shared" si="39"/>
        <v>01061120060000850</v>
      </c>
      <c r="J1237" s="431" t="str">
        <f t="shared" si="40"/>
        <v>01061120060000850</v>
      </c>
    </row>
    <row r="1238" spans="1:10">
      <c r="A1238" s="241" t="s">
        <v>1053</v>
      </c>
      <c r="B1238" s="242" t="s">
        <v>207</v>
      </c>
      <c r="C1238" s="242" t="s">
        <v>329</v>
      </c>
      <c r="D1238" s="242" t="s">
        <v>785</v>
      </c>
      <c r="E1238" s="242" t="s">
        <v>1054</v>
      </c>
      <c r="F1238" s="243">
        <v>12500</v>
      </c>
      <c r="G1238" s="123" t="str">
        <f t="shared" si="39"/>
        <v>01061120060000853</v>
      </c>
      <c r="J1238" s="431" t="str">
        <f t="shared" si="40"/>
        <v>01061120060000853</v>
      </c>
    </row>
    <row r="1239" spans="1:10" ht="89.25">
      <c r="A1239" s="241" t="s">
        <v>532</v>
      </c>
      <c r="B1239" s="242" t="s">
        <v>207</v>
      </c>
      <c r="C1239" s="242" t="s">
        <v>329</v>
      </c>
      <c r="D1239" s="242" t="s">
        <v>786</v>
      </c>
      <c r="E1239" s="242" t="s">
        <v>1166</v>
      </c>
      <c r="F1239" s="243">
        <v>1000000</v>
      </c>
      <c r="G1239" s="123" t="str">
        <f t="shared" si="39"/>
        <v>01061120061000</v>
      </c>
      <c r="J1239" s="431" t="str">
        <f t="shared" si="40"/>
        <v>01061120061000</v>
      </c>
    </row>
    <row r="1240" spans="1:10" ht="51">
      <c r="A1240" s="241" t="s">
        <v>1305</v>
      </c>
      <c r="B1240" s="242" t="s">
        <v>207</v>
      </c>
      <c r="C1240" s="242" t="s">
        <v>329</v>
      </c>
      <c r="D1240" s="242" t="s">
        <v>786</v>
      </c>
      <c r="E1240" s="242" t="s">
        <v>271</v>
      </c>
      <c r="F1240" s="243">
        <v>1000000</v>
      </c>
      <c r="G1240" s="123" t="str">
        <f t="shared" si="39"/>
        <v>01061120061000100</v>
      </c>
      <c r="J1240" s="431" t="str">
        <f t="shared" si="40"/>
        <v>01061120061000100</v>
      </c>
    </row>
    <row r="1241" spans="1:10" ht="25.5">
      <c r="A1241" s="241" t="s">
        <v>1195</v>
      </c>
      <c r="B1241" s="242" t="s">
        <v>207</v>
      </c>
      <c r="C1241" s="242" t="s">
        <v>329</v>
      </c>
      <c r="D1241" s="242" t="s">
        <v>786</v>
      </c>
      <c r="E1241" s="242" t="s">
        <v>28</v>
      </c>
      <c r="F1241" s="243">
        <v>1000000</v>
      </c>
      <c r="G1241" s="123" t="str">
        <f t="shared" si="39"/>
        <v>01061120061000120</v>
      </c>
      <c r="J1241" s="431" t="str">
        <f t="shared" si="40"/>
        <v>01061120061000120</v>
      </c>
    </row>
    <row r="1242" spans="1:10" ht="25.5">
      <c r="A1242" s="241" t="s">
        <v>949</v>
      </c>
      <c r="B1242" s="242" t="s">
        <v>207</v>
      </c>
      <c r="C1242" s="242" t="s">
        <v>329</v>
      </c>
      <c r="D1242" s="242" t="s">
        <v>786</v>
      </c>
      <c r="E1242" s="242" t="s">
        <v>322</v>
      </c>
      <c r="F1242" s="243">
        <v>768049</v>
      </c>
      <c r="G1242" s="123" t="str">
        <f t="shared" si="39"/>
        <v>01061120061000121</v>
      </c>
      <c r="J1242" s="431" t="str">
        <f t="shared" si="40"/>
        <v>01061120061000121</v>
      </c>
    </row>
    <row r="1243" spans="1:10" ht="38.25">
      <c r="A1243" s="241" t="s">
        <v>1050</v>
      </c>
      <c r="B1243" s="242" t="s">
        <v>207</v>
      </c>
      <c r="C1243" s="242" t="s">
        <v>329</v>
      </c>
      <c r="D1243" s="242" t="s">
        <v>786</v>
      </c>
      <c r="E1243" s="242" t="s">
        <v>1051</v>
      </c>
      <c r="F1243" s="243">
        <v>231951</v>
      </c>
      <c r="G1243" s="123" t="str">
        <f t="shared" si="39"/>
        <v>01061120061000129</v>
      </c>
      <c r="J1243" s="431" t="str">
        <f t="shared" si="40"/>
        <v>01061120061000129</v>
      </c>
    </row>
    <row r="1244" spans="1:10" ht="76.5">
      <c r="A1244" s="241" t="s">
        <v>582</v>
      </c>
      <c r="B1244" s="242" t="s">
        <v>207</v>
      </c>
      <c r="C1244" s="242" t="s">
        <v>329</v>
      </c>
      <c r="D1244" s="242" t="s">
        <v>787</v>
      </c>
      <c r="E1244" s="242" t="s">
        <v>1166</v>
      </c>
      <c r="F1244" s="243">
        <v>200000</v>
      </c>
      <c r="G1244" s="123" t="str">
        <f t="shared" si="39"/>
        <v>01061120067000</v>
      </c>
      <c r="J1244" s="431" t="str">
        <f t="shared" si="40"/>
        <v>01061120067000</v>
      </c>
    </row>
    <row r="1245" spans="1:10" ht="51">
      <c r="A1245" s="241" t="s">
        <v>1305</v>
      </c>
      <c r="B1245" s="242" t="s">
        <v>207</v>
      </c>
      <c r="C1245" s="242" t="s">
        <v>329</v>
      </c>
      <c r="D1245" s="242" t="s">
        <v>787</v>
      </c>
      <c r="E1245" s="242" t="s">
        <v>271</v>
      </c>
      <c r="F1245" s="243">
        <v>200000</v>
      </c>
      <c r="G1245" s="123" t="str">
        <f t="shared" si="39"/>
        <v>01061120067000100</v>
      </c>
      <c r="J1245" s="431" t="str">
        <f t="shared" si="40"/>
        <v>01061120067000100</v>
      </c>
    </row>
    <row r="1246" spans="1:10" ht="25.5">
      <c r="A1246" s="241" t="s">
        <v>1195</v>
      </c>
      <c r="B1246" s="242" t="s">
        <v>207</v>
      </c>
      <c r="C1246" s="242" t="s">
        <v>329</v>
      </c>
      <c r="D1246" s="242" t="s">
        <v>787</v>
      </c>
      <c r="E1246" s="242" t="s">
        <v>28</v>
      </c>
      <c r="F1246" s="243">
        <v>200000</v>
      </c>
      <c r="G1246" s="123" t="str">
        <f t="shared" si="39"/>
        <v>01061120067000120</v>
      </c>
      <c r="J1246" s="431" t="str">
        <f t="shared" si="40"/>
        <v>01061120067000120</v>
      </c>
    </row>
    <row r="1247" spans="1:10" ht="38.25">
      <c r="A1247" s="241" t="s">
        <v>323</v>
      </c>
      <c r="B1247" s="242" t="s">
        <v>207</v>
      </c>
      <c r="C1247" s="242" t="s">
        <v>329</v>
      </c>
      <c r="D1247" s="242" t="s">
        <v>787</v>
      </c>
      <c r="E1247" s="242" t="s">
        <v>324</v>
      </c>
      <c r="F1247" s="243">
        <v>200000</v>
      </c>
      <c r="G1247" s="123" t="str">
        <f t="shared" si="39"/>
        <v>01061120067000122</v>
      </c>
      <c r="J1247" s="431" t="str">
        <f t="shared" si="40"/>
        <v>01061120067000122</v>
      </c>
    </row>
    <row r="1248" spans="1:10" ht="76.5">
      <c r="A1248" s="241" t="s">
        <v>930</v>
      </c>
      <c r="B1248" s="242" t="s">
        <v>207</v>
      </c>
      <c r="C1248" s="242" t="s">
        <v>329</v>
      </c>
      <c r="D1248" s="242" t="s">
        <v>929</v>
      </c>
      <c r="E1248" s="242" t="s">
        <v>1166</v>
      </c>
      <c r="F1248" s="243">
        <v>1850875</v>
      </c>
      <c r="G1248" s="123" t="str">
        <f t="shared" si="39"/>
        <v>0106112006Б000</v>
      </c>
      <c r="J1248" s="431" t="str">
        <f t="shared" si="40"/>
        <v>0106112006Б000</v>
      </c>
    </row>
    <row r="1249" spans="1:10" ht="51">
      <c r="A1249" s="241" t="s">
        <v>1305</v>
      </c>
      <c r="B1249" s="242" t="s">
        <v>207</v>
      </c>
      <c r="C1249" s="242" t="s">
        <v>329</v>
      </c>
      <c r="D1249" s="242" t="s">
        <v>929</v>
      </c>
      <c r="E1249" s="242" t="s">
        <v>271</v>
      </c>
      <c r="F1249" s="243">
        <v>1850875</v>
      </c>
      <c r="G1249" s="123" t="str">
        <f t="shared" si="39"/>
        <v>0106112006Б000100</v>
      </c>
      <c r="J1249" s="431" t="str">
        <f t="shared" si="40"/>
        <v>0106112006Б000100</v>
      </c>
    </row>
    <row r="1250" spans="1:10" ht="25.5">
      <c r="A1250" s="241" t="s">
        <v>1195</v>
      </c>
      <c r="B1250" s="242" t="s">
        <v>207</v>
      </c>
      <c r="C1250" s="242" t="s">
        <v>329</v>
      </c>
      <c r="D1250" s="242" t="s">
        <v>929</v>
      </c>
      <c r="E1250" s="242" t="s">
        <v>28</v>
      </c>
      <c r="F1250" s="243">
        <v>1850875</v>
      </c>
      <c r="G1250" s="123" t="str">
        <f t="shared" si="39"/>
        <v>0106112006Б000120</v>
      </c>
      <c r="J1250" s="431" t="str">
        <f t="shared" si="40"/>
        <v>0106112006Б000120</v>
      </c>
    </row>
    <row r="1251" spans="1:10" ht="25.5">
      <c r="A1251" s="241" t="s">
        <v>949</v>
      </c>
      <c r="B1251" s="242" t="s">
        <v>207</v>
      </c>
      <c r="C1251" s="242" t="s">
        <v>329</v>
      </c>
      <c r="D1251" s="242" t="s">
        <v>929</v>
      </c>
      <c r="E1251" s="242" t="s">
        <v>322</v>
      </c>
      <c r="F1251" s="243">
        <v>1421563</v>
      </c>
      <c r="G1251" s="123" t="str">
        <f t="shared" si="39"/>
        <v>0106112006Б000121</v>
      </c>
      <c r="J1251" s="431" t="str">
        <f t="shared" si="40"/>
        <v>0106112006Б000121</v>
      </c>
    </row>
    <row r="1252" spans="1:10" ht="38.25">
      <c r="A1252" s="241" t="s">
        <v>1050</v>
      </c>
      <c r="B1252" s="242" t="s">
        <v>207</v>
      </c>
      <c r="C1252" s="242" t="s">
        <v>329</v>
      </c>
      <c r="D1252" s="242" t="s">
        <v>929</v>
      </c>
      <c r="E1252" s="242" t="s">
        <v>1051</v>
      </c>
      <c r="F1252" s="243">
        <v>429312</v>
      </c>
      <c r="G1252" s="123" t="str">
        <f t="shared" si="39"/>
        <v>0106112006Б000129</v>
      </c>
      <c r="J1252" s="431" t="str">
        <f t="shared" si="40"/>
        <v>0106112006Б000129</v>
      </c>
    </row>
    <row r="1253" spans="1:10" ht="51">
      <c r="A1253" s="241" t="s">
        <v>583</v>
      </c>
      <c r="B1253" s="242" t="s">
        <v>207</v>
      </c>
      <c r="C1253" s="242" t="s">
        <v>329</v>
      </c>
      <c r="D1253" s="242" t="s">
        <v>788</v>
      </c>
      <c r="E1253" s="242" t="s">
        <v>1166</v>
      </c>
      <c r="F1253" s="243">
        <v>842094</v>
      </c>
      <c r="G1253" s="123" t="str">
        <f t="shared" si="39"/>
        <v>0106112006Г000</v>
      </c>
      <c r="J1253" s="431" t="str">
        <f t="shared" si="40"/>
        <v>0106112006Г000</v>
      </c>
    </row>
    <row r="1254" spans="1:10" ht="25.5">
      <c r="A1254" s="241" t="s">
        <v>1306</v>
      </c>
      <c r="B1254" s="242" t="s">
        <v>207</v>
      </c>
      <c r="C1254" s="242" t="s">
        <v>329</v>
      </c>
      <c r="D1254" s="242" t="s">
        <v>788</v>
      </c>
      <c r="E1254" s="242" t="s">
        <v>1307</v>
      </c>
      <c r="F1254" s="243">
        <v>842094</v>
      </c>
      <c r="G1254" s="123" t="str">
        <f t="shared" si="39"/>
        <v>0106112006Г000200</v>
      </c>
      <c r="J1254" s="431" t="str">
        <f t="shared" si="40"/>
        <v>0106112006Г000200</v>
      </c>
    </row>
    <row r="1255" spans="1:10" ht="25.5">
      <c r="A1255" s="241" t="s">
        <v>1188</v>
      </c>
      <c r="B1255" s="242" t="s">
        <v>207</v>
      </c>
      <c r="C1255" s="242" t="s">
        <v>329</v>
      </c>
      <c r="D1255" s="242" t="s">
        <v>788</v>
      </c>
      <c r="E1255" s="242" t="s">
        <v>1189</v>
      </c>
      <c r="F1255" s="243">
        <v>842094</v>
      </c>
      <c r="G1255" s="123" t="str">
        <f t="shared" si="39"/>
        <v>0106112006Г000240</v>
      </c>
      <c r="J1255" s="431" t="str">
        <f t="shared" si="40"/>
        <v>0106112006Г000240</v>
      </c>
    </row>
    <row r="1256" spans="1:10">
      <c r="A1256" s="241" t="s">
        <v>1214</v>
      </c>
      <c r="B1256" s="242" t="s">
        <v>207</v>
      </c>
      <c r="C1256" s="242" t="s">
        <v>329</v>
      </c>
      <c r="D1256" s="242" t="s">
        <v>788</v>
      </c>
      <c r="E1256" s="242" t="s">
        <v>327</v>
      </c>
      <c r="F1256" s="243">
        <v>17221</v>
      </c>
      <c r="G1256" s="123" t="str">
        <f t="shared" si="39"/>
        <v>0106112006Г000244</v>
      </c>
      <c r="J1256" s="431" t="str">
        <f t="shared" si="40"/>
        <v>0106112006Г000244</v>
      </c>
    </row>
    <row r="1257" spans="1:10">
      <c r="A1257" s="241" t="s">
        <v>1660</v>
      </c>
      <c r="B1257" s="242" t="s">
        <v>207</v>
      </c>
      <c r="C1257" s="242" t="s">
        <v>329</v>
      </c>
      <c r="D1257" s="242" t="s">
        <v>788</v>
      </c>
      <c r="E1257" s="242" t="s">
        <v>1661</v>
      </c>
      <c r="F1257" s="243">
        <v>824873</v>
      </c>
      <c r="G1257" s="123" t="str">
        <f t="shared" ref="G1257:G1320" si="41">CONCATENATE(C1257,D1257,E1257)</f>
        <v>0106112006Г000247</v>
      </c>
      <c r="J1257" s="431" t="str">
        <f t="shared" si="40"/>
        <v>0106112006Г000247</v>
      </c>
    </row>
    <row r="1258" spans="1:10" ht="63.75">
      <c r="A1258" s="241" t="s">
        <v>1772</v>
      </c>
      <c r="B1258" s="242" t="s">
        <v>207</v>
      </c>
      <c r="C1258" s="242" t="s">
        <v>329</v>
      </c>
      <c r="D1258" s="242" t="s">
        <v>1773</v>
      </c>
      <c r="E1258" s="242" t="s">
        <v>1166</v>
      </c>
      <c r="F1258" s="243">
        <v>29214</v>
      </c>
      <c r="G1258" s="123" t="str">
        <f t="shared" si="41"/>
        <v>0106112006М000</v>
      </c>
      <c r="J1258" s="431" t="str">
        <f t="shared" si="40"/>
        <v>0106112006М000</v>
      </c>
    </row>
    <row r="1259" spans="1:10" ht="25.5">
      <c r="A1259" s="241" t="s">
        <v>1306</v>
      </c>
      <c r="B1259" s="242" t="s">
        <v>207</v>
      </c>
      <c r="C1259" s="242" t="s">
        <v>329</v>
      </c>
      <c r="D1259" s="242" t="s">
        <v>1773</v>
      </c>
      <c r="E1259" s="242" t="s">
        <v>1307</v>
      </c>
      <c r="F1259" s="243">
        <v>29214</v>
      </c>
      <c r="G1259" s="123" t="str">
        <f t="shared" si="41"/>
        <v>0106112006М000200</v>
      </c>
      <c r="J1259" s="431" t="str">
        <f t="shared" si="40"/>
        <v>0106112006М000200</v>
      </c>
    </row>
    <row r="1260" spans="1:10" ht="25.5">
      <c r="A1260" s="241" t="s">
        <v>1188</v>
      </c>
      <c r="B1260" s="242" t="s">
        <v>207</v>
      </c>
      <c r="C1260" s="242" t="s">
        <v>329</v>
      </c>
      <c r="D1260" s="242" t="s">
        <v>1773</v>
      </c>
      <c r="E1260" s="242" t="s">
        <v>1189</v>
      </c>
      <c r="F1260" s="243">
        <v>29214</v>
      </c>
      <c r="G1260" s="123" t="str">
        <f t="shared" si="41"/>
        <v>0106112006М000240</v>
      </c>
      <c r="J1260" s="431" t="str">
        <f t="shared" si="40"/>
        <v>0106112006М000240</v>
      </c>
    </row>
    <row r="1261" spans="1:10">
      <c r="A1261" s="241" t="s">
        <v>1214</v>
      </c>
      <c r="B1261" s="242" t="s">
        <v>207</v>
      </c>
      <c r="C1261" s="242" t="s">
        <v>329</v>
      </c>
      <c r="D1261" s="242" t="s">
        <v>1773</v>
      </c>
      <c r="E1261" s="242" t="s">
        <v>327</v>
      </c>
      <c r="F1261" s="243">
        <v>29214</v>
      </c>
      <c r="G1261" s="123" t="str">
        <f t="shared" si="41"/>
        <v>0106112006М000244</v>
      </c>
      <c r="J1261" s="431" t="str">
        <f t="shared" si="40"/>
        <v>0106112006М000244</v>
      </c>
    </row>
    <row r="1262" spans="1:10" ht="51">
      <c r="A1262" s="241" t="s">
        <v>965</v>
      </c>
      <c r="B1262" s="242" t="s">
        <v>207</v>
      </c>
      <c r="C1262" s="242" t="s">
        <v>329</v>
      </c>
      <c r="D1262" s="242" t="s">
        <v>966</v>
      </c>
      <c r="E1262" s="242" t="s">
        <v>1166</v>
      </c>
      <c r="F1262" s="243">
        <v>241890</v>
      </c>
      <c r="G1262" s="123" t="str">
        <f t="shared" si="41"/>
        <v>0106112006Э000</v>
      </c>
      <c r="J1262" s="431" t="str">
        <f t="shared" si="40"/>
        <v>0106112006Э000</v>
      </c>
    </row>
    <row r="1263" spans="1:10" ht="25.5">
      <c r="A1263" s="241" t="s">
        <v>1306</v>
      </c>
      <c r="B1263" s="242" t="s">
        <v>207</v>
      </c>
      <c r="C1263" s="242" t="s">
        <v>329</v>
      </c>
      <c r="D1263" s="242" t="s">
        <v>966</v>
      </c>
      <c r="E1263" s="242" t="s">
        <v>1307</v>
      </c>
      <c r="F1263" s="243">
        <v>241890</v>
      </c>
      <c r="G1263" s="123" t="str">
        <f t="shared" si="41"/>
        <v>0106112006Э000200</v>
      </c>
      <c r="J1263" s="431" t="str">
        <f t="shared" si="40"/>
        <v>0106112006Э000200</v>
      </c>
    </row>
    <row r="1264" spans="1:10" ht="25.5">
      <c r="A1264" s="241" t="s">
        <v>1188</v>
      </c>
      <c r="B1264" s="242" t="s">
        <v>207</v>
      </c>
      <c r="C1264" s="242" t="s">
        <v>329</v>
      </c>
      <c r="D1264" s="242" t="s">
        <v>966</v>
      </c>
      <c r="E1264" s="242" t="s">
        <v>1189</v>
      </c>
      <c r="F1264" s="243">
        <v>241890</v>
      </c>
      <c r="G1264" s="123" t="str">
        <f t="shared" si="41"/>
        <v>0106112006Э000240</v>
      </c>
      <c r="J1264" s="431" t="str">
        <f t="shared" si="40"/>
        <v>0106112006Э000240</v>
      </c>
    </row>
    <row r="1265" spans="1:10">
      <c r="A1265" s="241" t="s">
        <v>1660</v>
      </c>
      <c r="B1265" s="242" t="s">
        <v>207</v>
      </c>
      <c r="C1265" s="242" t="s">
        <v>329</v>
      </c>
      <c r="D1265" s="242" t="s">
        <v>966</v>
      </c>
      <c r="E1265" s="242" t="s">
        <v>1661</v>
      </c>
      <c r="F1265" s="243">
        <v>241890</v>
      </c>
      <c r="G1265" s="123" t="str">
        <f t="shared" si="41"/>
        <v>0106112006Э000247</v>
      </c>
      <c r="J1265" s="431" t="str">
        <f t="shared" si="40"/>
        <v>0106112006Э000247</v>
      </c>
    </row>
    <row r="1266" spans="1:10" ht="63.75">
      <c r="A1266" s="241" t="s">
        <v>533</v>
      </c>
      <c r="B1266" s="242" t="s">
        <v>207</v>
      </c>
      <c r="C1266" s="242" t="s">
        <v>329</v>
      </c>
      <c r="D1266" s="242" t="s">
        <v>789</v>
      </c>
      <c r="E1266" s="242" t="s">
        <v>1166</v>
      </c>
      <c r="F1266" s="243">
        <v>785690</v>
      </c>
      <c r="G1266" s="123" t="str">
        <f t="shared" si="41"/>
        <v>010611200Ч0060</v>
      </c>
      <c r="J1266" s="431" t="str">
        <f t="shared" si="40"/>
        <v>010611200Ч0060</v>
      </c>
    </row>
    <row r="1267" spans="1:10" ht="51">
      <c r="A1267" s="241" t="s">
        <v>1305</v>
      </c>
      <c r="B1267" s="242" t="s">
        <v>207</v>
      </c>
      <c r="C1267" s="242" t="s">
        <v>329</v>
      </c>
      <c r="D1267" s="242" t="s">
        <v>789</v>
      </c>
      <c r="E1267" s="242" t="s">
        <v>271</v>
      </c>
      <c r="F1267" s="243">
        <v>785690</v>
      </c>
      <c r="G1267" s="123" t="str">
        <f t="shared" si="41"/>
        <v>010611200Ч0060100</v>
      </c>
      <c r="J1267" s="431" t="str">
        <f t="shared" si="40"/>
        <v>010611200Ч0060100</v>
      </c>
    </row>
    <row r="1268" spans="1:10" ht="25.5">
      <c r="A1268" s="241" t="s">
        <v>1195</v>
      </c>
      <c r="B1268" s="242" t="s">
        <v>207</v>
      </c>
      <c r="C1268" s="242" t="s">
        <v>329</v>
      </c>
      <c r="D1268" s="242" t="s">
        <v>789</v>
      </c>
      <c r="E1268" s="242" t="s">
        <v>28</v>
      </c>
      <c r="F1268" s="243">
        <v>785690</v>
      </c>
      <c r="G1268" s="123" t="str">
        <f t="shared" si="41"/>
        <v>010611200Ч0060120</v>
      </c>
      <c r="J1268" s="431" t="str">
        <f t="shared" si="40"/>
        <v>010611200Ч0060120</v>
      </c>
    </row>
    <row r="1269" spans="1:10" ht="25.5">
      <c r="A1269" s="241" t="s">
        <v>949</v>
      </c>
      <c r="B1269" s="242" t="s">
        <v>207</v>
      </c>
      <c r="C1269" s="242" t="s">
        <v>329</v>
      </c>
      <c r="D1269" s="242" t="s">
        <v>789</v>
      </c>
      <c r="E1269" s="242" t="s">
        <v>322</v>
      </c>
      <c r="F1269" s="243">
        <v>603448</v>
      </c>
      <c r="G1269" s="123" t="str">
        <f t="shared" si="41"/>
        <v>010611200Ч0060121</v>
      </c>
      <c r="J1269" s="431" t="str">
        <f t="shared" si="40"/>
        <v>010611200Ч0060121</v>
      </c>
    </row>
    <row r="1270" spans="1:10" ht="38.25">
      <c r="A1270" s="241" t="s">
        <v>1050</v>
      </c>
      <c r="B1270" s="242" t="s">
        <v>207</v>
      </c>
      <c r="C1270" s="242" t="s">
        <v>329</v>
      </c>
      <c r="D1270" s="242" t="s">
        <v>789</v>
      </c>
      <c r="E1270" s="242" t="s">
        <v>1051</v>
      </c>
      <c r="F1270" s="243">
        <v>182242</v>
      </c>
      <c r="G1270" s="123" t="str">
        <f t="shared" si="41"/>
        <v>010611200Ч0060129</v>
      </c>
      <c r="J1270" s="431" t="str">
        <f t="shared" si="40"/>
        <v>010611200Ч0060129</v>
      </c>
    </row>
    <row r="1271" spans="1:10" ht="89.25">
      <c r="A1271" s="241" t="s">
        <v>1351</v>
      </c>
      <c r="B1271" s="242" t="s">
        <v>207</v>
      </c>
      <c r="C1271" s="242" t="s">
        <v>329</v>
      </c>
      <c r="D1271" s="242" t="s">
        <v>1352</v>
      </c>
      <c r="E1271" s="242" t="s">
        <v>1166</v>
      </c>
      <c r="F1271" s="243">
        <v>25000</v>
      </c>
      <c r="G1271" s="123" t="str">
        <f t="shared" si="41"/>
        <v>010611200Ч0070</v>
      </c>
      <c r="J1271" s="431" t="str">
        <f t="shared" si="40"/>
        <v>010611200Ч0070</v>
      </c>
    </row>
    <row r="1272" spans="1:10" ht="25.5">
      <c r="A1272" s="241" t="s">
        <v>1306</v>
      </c>
      <c r="B1272" s="242" t="s">
        <v>207</v>
      </c>
      <c r="C1272" s="242" t="s">
        <v>329</v>
      </c>
      <c r="D1272" s="242" t="s">
        <v>1352</v>
      </c>
      <c r="E1272" s="242" t="s">
        <v>1307</v>
      </c>
      <c r="F1272" s="243">
        <v>25000</v>
      </c>
      <c r="G1272" s="123" t="str">
        <f t="shared" si="41"/>
        <v>010611200Ч0070200</v>
      </c>
      <c r="J1272" s="431" t="str">
        <f t="shared" si="40"/>
        <v>010611200Ч0070200</v>
      </c>
    </row>
    <row r="1273" spans="1:10" ht="25.5">
      <c r="A1273" s="241" t="s">
        <v>1188</v>
      </c>
      <c r="B1273" s="242" t="s">
        <v>207</v>
      </c>
      <c r="C1273" s="242" t="s">
        <v>329</v>
      </c>
      <c r="D1273" s="242" t="s">
        <v>1352</v>
      </c>
      <c r="E1273" s="242" t="s">
        <v>1189</v>
      </c>
      <c r="F1273" s="243">
        <v>25000</v>
      </c>
      <c r="G1273" s="123" t="str">
        <f t="shared" si="41"/>
        <v>010611200Ч0070240</v>
      </c>
      <c r="J1273" s="431" t="str">
        <f t="shared" si="40"/>
        <v>010611200Ч0070240</v>
      </c>
    </row>
    <row r="1274" spans="1:10">
      <c r="A1274" s="241" t="s">
        <v>1214</v>
      </c>
      <c r="B1274" s="242" t="s">
        <v>207</v>
      </c>
      <c r="C1274" s="242" t="s">
        <v>329</v>
      </c>
      <c r="D1274" s="242" t="s">
        <v>1352</v>
      </c>
      <c r="E1274" s="242" t="s">
        <v>327</v>
      </c>
      <c r="F1274" s="243">
        <v>25000</v>
      </c>
      <c r="G1274" s="123" t="str">
        <f t="shared" si="41"/>
        <v>010611200Ч0070244</v>
      </c>
      <c r="J1274" s="431" t="str">
        <f t="shared" si="40"/>
        <v>010611200Ч0070244</v>
      </c>
    </row>
    <row r="1275" spans="1:10">
      <c r="A1275" s="241" t="s">
        <v>60</v>
      </c>
      <c r="B1275" s="242" t="s">
        <v>207</v>
      </c>
      <c r="C1275" s="242" t="s">
        <v>423</v>
      </c>
      <c r="D1275" s="242" t="s">
        <v>1166</v>
      </c>
      <c r="E1275" s="242" t="s">
        <v>1166</v>
      </c>
      <c r="F1275" s="243">
        <v>3000000</v>
      </c>
      <c r="G1275" s="123" t="str">
        <f t="shared" si="41"/>
        <v>0111</v>
      </c>
      <c r="J1275" s="431" t="str">
        <f t="shared" si="40"/>
        <v>0111</v>
      </c>
    </row>
    <row r="1276" spans="1:10" ht="25.5">
      <c r="A1276" s="241" t="s">
        <v>598</v>
      </c>
      <c r="B1276" s="242" t="s">
        <v>207</v>
      </c>
      <c r="C1276" s="242" t="s">
        <v>423</v>
      </c>
      <c r="D1276" s="242" t="s">
        <v>1007</v>
      </c>
      <c r="E1276" s="242" t="s">
        <v>1166</v>
      </c>
      <c r="F1276" s="243">
        <v>3000000</v>
      </c>
      <c r="G1276" s="123" t="str">
        <f t="shared" si="41"/>
        <v>01119000000000</v>
      </c>
      <c r="J1276" s="431" t="str">
        <f t="shared" si="40"/>
        <v>01119000000000</v>
      </c>
    </row>
    <row r="1277" spans="1:10" ht="38.25">
      <c r="A1277" s="241" t="s">
        <v>424</v>
      </c>
      <c r="B1277" s="242" t="s">
        <v>207</v>
      </c>
      <c r="C1277" s="242" t="s">
        <v>423</v>
      </c>
      <c r="D1277" s="242" t="s">
        <v>1008</v>
      </c>
      <c r="E1277" s="242" t="s">
        <v>1166</v>
      </c>
      <c r="F1277" s="243">
        <v>3000000</v>
      </c>
      <c r="G1277" s="123" t="str">
        <f t="shared" si="41"/>
        <v>01119010000000</v>
      </c>
      <c r="J1277" s="431" t="str">
        <f t="shared" si="40"/>
        <v>01119010000000</v>
      </c>
    </row>
    <row r="1278" spans="1:10" ht="38.25">
      <c r="A1278" s="241" t="s">
        <v>424</v>
      </c>
      <c r="B1278" s="242" t="s">
        <v>207</v>
      </c>
      <c r="C1278" s="242" t="s">
        <v>423</v>
      </c>
      <c r="D1278" s="242" t="s">
        <v>790</v>
      </c>
      <c r="E1278" s="242" t="s">
        <v>1166</v>
      </c>
      <c r="F1278" s="243">
        <v>3000000</v>
      </c>
      <c r="G1278" s="123" t="str">
        <f t="shared" si="41"/>
        <v>01119010080000</v>
      </c>
      <c r="J1278" s="431" t="str">
        <f t="shared" si="40"/>
        <v>01119010080000</v>
      </c>
    </row>
    <row r="1279" spans="1:10">
      <c r="A1279" s="241" t="s">
        <v>1308</v>
      </c>
      <c r="B1279" s="242" t="s">
        <v>207</v>
      </c>
      <c r="C1279" s="242" t="s">
        <v>423</v>
      </c>
      <c r="D1279" s="242" t="s">
        <v>790</v>
      </c>
      <c r="E1279" s="242" t="s">
        <v>1309</v>
      </c>
      <c r="F1279" s="243">
        <v>3000000</v>
      </c>
      <c r="G1279" s="123" t="str">
        <f t="shared" si="41"/>
        <v>01119010080000800</v>
      </c>
      <c r="J1279" s="431" t="str">
        <f t="shared" si="40"/>
        <v>01119010080000800</v>
      </c>
    </row>
    <row r="1280" spans="1:10">
      <c r="A1280" s="241" t="s">
        <v>425</v>
      </c>
      <c r="B1280" s="242" t="s">
        <v>207</v>
      </c>
      <c r="C1280" s="242" t="s">
        <v>423</v>
      </c>
      <c r="D1280" s="242" t="s">
        <v>790</v>
      </c>
      <c r="E1280" s="242" t="s">
        <v>426</v>
      </c>
      <c r="F1280" s="243">
        <v>3000000</v>
      </c>
      <c r="G1280" s="123" t="str">
        <f t="shared" si="41"/>
        <v>01119010080000870</v>
      </c>
      <c r="J1280" s="431" t="str">
        <f t="shared" si="40"/>
        <v>01119010080000870</v>
      </c>
    </row>
    <row r="1281" spans="1:10">
      <c r="A1281" s="241" t="s">
        <v>216</v>
      </c>
      <c r="B1281" s="242" t="s">
        <v>207</v>
      </c>
      <c r="C1281" s="242" t="s">
        <v>335</v>
      </c>
      <c r="D1281" s="242" t="s">
        <v>1166</v>
      </c>
      <c r="E1281" s="242" t="s">
        <v>1166</v>
      </c>
      <c r="F1281" s="243">
        <v>95824900</v>
      </c>
      <c r="G1281" s="123" t="str">
        <f t="shared" si="41"/>
        <v>0113</v>
      </c>
      <c r="J1281" s="431" t="str">
        <f t="shared" si="40"/>
        <v>0113</v>
      </c>
    </row>
    <row r="1282" spans="1:10" ht="25.5">
      <c r="A1282" s="241" t="s">
        <v>1350</v>
      </c>
      <c r="B1282" s="242" t="s">
        <v>207</v>
      </c>
      <c r="C1282" s="242" t="s">
        <v>335</v>
      </c>
      <c r="D1282" s="242" t="s">
        <v>995</v>
      </c>
      <c r="E1282" s="242" t="s">
        <v>1166</v>
      </c>
      <c r="F1282" s="243">
        <v>324900</v>
      </c>
      <c r="G1282" s="123" t="str">
        <f t="shared" si="41"/>
        <v>01131100000000</v>
      </c>
      <c r="J1282" s="431" t="str">
        <f t="shared" si="40"/>
        <v>01131100000000</v>
      </c>
    </row>
    <row r="1283" spans="1:10" ht="51">
      <c r="A1283" s="241" t="s">
        <v>1353</v>
      </c>
      <c r="B1283" s="242" t="s">
        <v>207</v>
      </c>
      <c r="C1283" s="242" t="s">
        <v>335</v>
      </c>
      <c r="D1283" s="242" t="s">
        <v>996</v>
      </c>
      <c r="E1283" s="242" t="s">
        <v>1166</v>
      </c>
      <c r="F1283" s="243">
        <v>324900</v>
      </c>
      <c r="G1283" s="123" t="str">
        <f t="shared" si="41"/>
        <v>01131110000000</v>
      </c>
      <c r="J1283" s="431" t="str">
        <f t="shared" si="40"/>
        <v>01131110000000</v>
      </c>
    </row>
    <row r="1284" spans="1:10" ht="114.75">
      <c r="A1284" s="241" t="s">
        <v>1453</v>
      </c>
      <c r="B1284" s="242" t="s">
        <v>207</v>
      </c>
      <c r="C1284" s="242" t="s">
        <v>335</v>
      </c>
      <c r="D1284" s="242" t="s">
        <v>791</v>
      </c>
      <c r="E1284" s="242" t="s">
        <v>1166</v>
      </c>
      <c r="F1284" s="243">
        <v>324900</v>
      </c>
      <c r="G1284" s="123" t="str">
        <f t="shared" si="41"/>
        <v>01131110075140</v>
      </c>
      <c r="J1284" s="431" t="str">
        <f t="shared" si="40"/>
        <v>01131110075140</v>
      </c>
    </row>
    <row r="1285" spans="1:10">
      <c r="A1285" s="241" t="s">
        <v>1316</v>
      </c>
      <c r="B1285" s="242" t="s">
        <v>207</v>
      </c>
      <c r="C1285" s="242" t="s">
        <v>335</v>
      </c>
      <c r="D1285" s="242" t="s">
        <v>791</v>
      </c>
      <c r="E1285" s="242" t="s">
        <v>1317</v>
      </c>
      <c r="F1285" s="243">
        <v>324900</v>
      </c>
      <c r="G1285" s="123" t="str">
        <f t="shared" si="41"/>
        <v>01131110075140500</v>
      </c>
      <c r="J1285" s="431" t="str">
        <f t="shared" si="40"/>
        <v>01131110075140500</v>
      </c>
    </row>
    <row r="1286" spans="1:10">
      <c r="A1286" s="241" t="s">
        <v>431</v>
      </c>
      <c r="B1286" s="242" t="s">
        <v>207</v>
      </c>
      <c r="C1286" s="242" t="s">
        <v>335</v>
      </c>
      <c r="D1286" s="242" t="s">
        <v>791</v>
      </c>
      <c r="E1286" s="242" t="s">
        <v>432</v>
      </c>
      <c r="F1286" s="243">
        <v>324900</v>
      </c>
      <c r="G1286" s="123" t="str">
        <f t="shared" si="41"/>
        <v>01131110075140530</v>
      </c>
      <c r="J1286" s="431" t="str">
        <f t="shared" si="40"/>
        <v>01131110075140530</v>
      </c>
    </row>
    <row r="1287" spans="1:10" ht="25.5">
      <c r="A1287" s="241" t="s">
        <v>598</v>
      </c>
      <c r="B1287" s="242" t="s">
        <v>207</v>
      </c>
      <c r="C1287" s="242" t="s">
        <v>335</v>
      </c>
      <c r="D1287" s="242" t="s">
        <v>1007</v>
      </c>
      <c r="E1287" s="242" t="s">
        <v>1166</v>
      </c>
      <c r="F1287" s="243">
        <v>95500000</v>
      </c>
      <c r="G1287" s="123" t="str">
        <f t="shared" si="41"/>
        <v>01139000000000</v>
      </c>
      <c r="J1287" s="431" t="str">
        <f t="shared" si="40"/>
        <v>01139000000000</v>
      </c>
    </row>
    <row r="1288" spans="1:10" ht="25.5">
      <c r="A1288" s="241" t="s">
        <v>428</v>
      </c>
      <c r="B1288" s="242" t="s">
        <v>207</v>
      </c>
      <c r="C1288" s="242" t="s">
        <v>335</v>
      </c>
      <c r="D1288" s="242" t="s">
        <v>1011</v>
      </c>
      <c r="E1288" s="242" t="s">
        <v>1166</v>
      </c>
      <c r="F1288" s="243">
        <v>95500000</v>
      </c>
      <c r="G1288" s="123" t="str">
        <f t="shared" si="41"/>
        <v>01139090000000</v>
      </c>
      <c r="J1288" s="431" t="str">
        <f t="shared" si="40"/>
        <v>01139090000000</v>
      </c>
    </row>
    <row r="1289" spans="1:10" ht="25.5">
      <c r="A1289" s="241" t="s">
        <v>428</v>
      </c>
      <c r="B1289" s="242" t="s">
        <v>207</v>
      </c>
      <c r="C1289" s="242" t="s">
        <v>335</v>
      </c>
      <c r="D1289" s="242" t="s">
        <v>792</v>
      </c>
      <c r="E1289" s="242" t="s">
        <v>1166</v>
      </c>
      <c r="F1289" s="243">
        <v>95500000</v>
      </c>
      <c r="G1289" s="123" t="str">
        <f t="shared" si="41"/>
        <v>01139090080000</v>
      </c>
      <c r="J1289" s="431" t="str">
        <f t="shared" si="40"/>
        <v>01139090080000</v>
      </c>
    </row>
    <row r="1290" spans="1:10">
      <c r="A1290" s="241" t="s">
        <v>1308</v>
      </c>
      <c r="B1290" s="242" t="s">
        <v>207</v>
      </c>
      <c r="C1290" s="242" t="s">
        <v>335</v>
      </c>
      <c r="D1290" s="242" t="s">
        <v>792</v>
      </c>
      <c r="E1290" s="242" t="s">
        <v>1309</v>
      </c>
      <c r="F1290" s="243">
        <v>95500000</v>
      </c>
      <c r="G1290" s="123" t="str">
        <f t="shared" si="41"/>
        <v>01139090080000800</v>
      </c>
      <c r="J1290" s="431" t="str">
        <f t="shared" ref="J1290:J1339" si="42">CONCATENATE(C1290,D1290,E1290)</f>
        <v>01139090080000800</v>
      </c>
    </row>
    <row r="1291" spans="1:10">
      <c r="A1291" s="241" t="s">
        <v>1202</v>
      </c>
      <c r="B1291" s="242" t="s">
        <v>207</v>
      </c>
      <c r="C1291" s="242" t="s">
        <v>335</v>
      </c>
      <c r="D1291" s="242" t="s">
        <v>792</v>
      </c>
      <c r="E1291" s="242" t="s">
        <v>200</v>
      </c>
      <c r="F1291" s="243">
        <v>100000</v>
      </c>
      <c r="G1291" s="123" t="str">
        <f t="shared" si="41"/>
        <v>01139090080000830</v>
      </c>
      <c r="J1291" s="431" t="str">
        <f t="shared" si="42"/>
        <v>01139090080000830</v>
      </c>
    </row>
    <row r="1292" spans="1:10" ht="25.5">
      <c r="A1292" s="241" t="s">
        <v>1155</v>
      </c>
      <c r="B1292" s="242" t="s">
        <v>207</v>
      </c>
      <c r="C1292" s="242" t="s">
        <v>335</v>
      </c>
      <c r="D1292" s="242" t="s">
        <v>792</v>
      </c>
      <c r="E1292" s="242" t="s">
        <v>429</v>
      </c>
      <c r="F1292" s="243">
        <v>100000</v>
      </c>
      <c r="G1292" s="123" t="str">
        <f t="shared" si="41"/>
        <v>01139090080000831</v>
      </c>
      <c r="J1292" s="431" t="str">
        <f t="shared" si="42"/>
        <v>01139090080000831</v>
      </c>
    </row>
    <row r="1293" spans="1:10">
      <c r="A1293" s="241" t="s">
        <v>425</v>
      </c>
      <c r="B1293" s="242" t="s">
        <v>207</v>
      </c>
      <c r="C1293" s="242" t="s">
        <v>335</v>
      </c>
      <c r="D1293" s="242" t="s">
        <v>792</v>
      </c>
      <c r="E1293" s="242" t="s">
        <v>426</v>
      </c>
      <c r="F1293" s="243">
        <v>95400000</v>
      </c>
      <c r="G1293" s="123" t="str">
        <f t="shared" si="41"/>
        <v>01139090080000870</v>
      </c>
      <c r="J1293" s="431" t="str">
        <f t="shared" si="42"/>
        <v>01139090080000870</v>
      </c>
    </row>
    <row r="1294" spans="1:10">
      <c r="A1294" s="241" t="s">
        <v>186</v>
      </c>
      <c r="B1294" s="242" t="s">
        <v>207</v>
      </c>
      <c r="C1294" s="242" t="s">
        <v>1146</v>
      </c>
      <c r="D1294" s="242" t="s">
        <v>1166</v>
      </c>
      <c r="E1294" s="242" t="s">
        <v>1166</v>
      </c>
      <c r="F1294" s="243">
        <v>6537700</v>
      </c>
      <c r="G1294" s="123" t="str">
        <f t="shared" si="41"/>
        <v>0200</v>
      </c>
      <c r="J1294" s="431" t="str">
        <f t="shared" si="42"/>
        <v>0200</v>
      </c>
    </row>
    <row r="1295" spans="1:10">
      <c r="A1295" s="241" t="s">
        <v>187</v>
      </c>
      <c r="B1295" s="242" t="s">
        <v>207</v>
      </c>
      <c r="C1295" s="242" t="s">
        <v>430</v>
      </c>
      <c r="D1295" s="242" t="s">
        <v>1166</v>
      </c>
      <c r="E1295" s="242" t="s">
        <v>1166</v>
      </c>
      <c r="F1295" s="243">
        <v>6537700</v>
      </c>
      <c r="G1295" s="123" t="str">
        <f t="shared" si="41"/>
        <v>0203</v>
      </c>
      <c r="J1295" s="431" t="str">
        <f t="shared" si="42"/>
        <v>0203</v>
      </c>
    </row>
    <row r="1296" spans="1:10" ht="25.5">
      <c r="A1296" s="241" t="s">
        <v>1350</v>
      </c>
      <c r="B1296" s="242" t="s">
        <v>207</v>
      </c>
      <c r="C1296" s="242" t="s">
        <v>430</v>
      </c>
      <c r="D1296" s="242" t="s">
        <v>995</v>
      </c>
      <c r="E1296" s="242" t="s">
        <v>1166</v>
      </c>
      <c r="F1296" s="243">
        <v>6537700</v>
      </c>
      <c r="G1296" s="123" t="str">
        <f t="shared" si="41"/>
        <v>02031100000000</v>
      </c>
      <c r="J1296" s="431" t="str">
        <f t="shared" si="42"/>
        <v>02031100000000</v>
      </c>
    </row>
    <row r="1297" spans="1:10" ht="51">
      <c r="A1297" s="241" t="s">
        <v>1353</v>
      </c>
      <c r="B1297" s="242" t="s">
        <v>207</v>
      </c>
      <c r="C1297" s="242" t="s">
        <v>430</v>
      </c>
      <c r="D1297" s="242" t="s">
        <v>996</v>
      </c>
      <c r="E1297" s="242" t="s">
        <v>1166</v>
      </c>
      <c r="F1297" s="243">
        <v>6537700</v>
      </c>
      <c r="G1297" s="123" t="str">
        <f t="shared" si="41"/>
        <v>02031110000000</v>
      </c>
      <c r="J1297" s="431" t="str">
        <f t="shared" si="42"/>
        <v>02031110000000</v>
      </c>
    </row>
    <row r="1298" spans="1:10" ht="89.25">
      <c r="A1298" s="241" t="s">
        <v>1870</v>
      </c>
      <c r="B1298" s="242" t="s">
        <v>207</v>
      </c>
      <c r="C1298" s="242" t="s">
        <v>430</v>
      </c>
      <c r="D1298" s="242" t="s">
        <v>793</v>
      </c>
      <c r="E1298" s="242" t="s">
        <v>1166</v>
      </c>
      <c r="F1298" s="243">
        <v>6537700</v>
      </c>
      <c r="G1298" s="123" t="str">
        <f t="shared" si="41"/>
        <v>02031110051180</v>
      </c>
      <c r="J1298" s="431" t="str">
        <f t="shared" si="42"/>
        <v>02031110051180</v>
      </c>
    </row>
    <row r="1299" spans="1:10">
      <c r="A1299" s="241" t="s">
        <v>1316</v>
      </c>
      <c r="B1299" s="242" t="s">
        <v>207</v>
      </c>
      <c r="C1299" s="242" t="s">
        <v>430</v>
      </c>
      <c r="D1299" s="242" t="s">
        <v>793</v>
      </c>
      <c r="E1299" s="242" t="s">
        <v>1317</v>
      </c>
      <c r="F1299" s="243">
        <v>6537700</v>
      </c>
      <c r="G1299" s="123" t="str">
        <f t="shared" si="41"/>
        <v>02031110051180500</v>
      </c>
      <c r="J1299" s="431" t="str">
        <f t="shared" si="42"/>
        <v>02031110051180500</v>
      </c>
    </row>
    <row r="1300" spans="1:10">
      <c r="A1300" s="241" t="s">
        <v>431</v>
      </c>
      <c r="B1300" s="242" t="s">
        <v>207</v>
      </c>
      <c r="C1300" s="242" t="s">
        <v>430</v>
      </c>
      <c r="D1300" s="242" t="s">
        <v>793</v>
      </c>
      <c r="E1300" s="242" t="s">
        <v>432</v>
      </c>
      <c r="F1300" s="243">
        <v>6537700</v>
      </c>
      <c r="G1300" s="123" t="str">
        <f t="shared" si="41"/>
        <v>02031110051180530</v>
      </c>
      <c r="J1300" s="431" t="str">
        <f t="shared" si="42"/>
        <v>02031110051180530</v>
      </c>
    </row>
    <row r="1301" spans="1:10">
      <c r="A1301" s="241" t="s">
        <v>182</v>
      </c>
      <c r="B1301" s="242" t="s">
        <v>207</v>
      </c>
      <c r="C1301" s="242" t="s">
        <v>1132</v>
      </c>
      <c r="D1301" s="242" t="s">
        <v>1166</v>
      </c>
      <c r="E1301" s="242" t="s">
        <v>1166</v>
      </c>
      <c r="F1301" s="243">
        <v>29440500</v>
      </c>
      <c r="G1301" s="123" t="str">
        <f t="shared" si="41"/>
        <v>0400</v>
      </c>
      <c r="J1301" s="431" t="str">
        <f t="shared" si="42"/>
        <v>0400</v>
      </c>
    </row>
    <row r="1302" spans="1:10">
      <c r="A1302" s="241" t="s">
        <v>250</v>
      </c>
      <c r="B1302" s="242" t="s">
        <v>207</v>
      </c>
      <c r="C1302" s="242" t="s">
        <v>355</v>
      </c>
      <c r="D1302" s="242" t="s">
        <v>1166</v>
      </c>
      <c r="E1302" s="242" t="s">
        <v>1166</v>
      </c>
      <c r="F1302" s="243">
        <v>29440500</v>
      </c>
      <c r="G1302" s="123" t="str">
        <f t="shared" si="41"/>
        <v>0409</v>
      </c>
      <c r="J1302" s="431" t="str">
        <f t="shared" si="42"/>
        <v>0409</v>
      </c>
    </row>
    <row r="1303" spans="1:10" ht="25.5">
      <c r="A1303" s="241" t="s">
        <v>480</v>
      </c>
      <c r="B1303" s="242" t="s">
        <v>207</v>
      </c>
      <c r="C1303" s="242" t="s">
        <v>355</v>
      </c>
      <c r="D1303" s="242" t="s">
        <v>989</v>
      </c>
      <c r="E1303" s="242" t="s">
        <v>1166</v>
      </c>
      <c r="F1303" s="243">
        <v>29440500</v>
      </c>
      <c r="G1303" s="123" t="str">
        <f t="shared" si="41"/>
        <v>04090900000000</v>
      </c>
      <c r="J1303" s="431" t="str">
        <f t="shared" si="42"/>
        <v>04090900000000</v>
      </c>
    </row>
    <row r="1304" spans="1:10">
      <c r="A1304" s="241" t="s">
        <v>481</v>
      </c>
      <c r="B1304" s="242" t="s">
        <v>207</v>
      </c>
      <c r="C1304" s="242" t="s">
        <v>355</v>
      </c>
      <c r="D1304" s="242" t="s">
        <v>990</v>
      </c>
      <c r="E1304" s="242" t="s">
        <v>1166</v>
      </c>
      <c r="F1304" s="243">
        <v>29440500</v>
      </c>
      <c r="G1304" s="123" t="str">
        <f t="shared" si="41"/>
        <v>04090910000000</v>
      </c>
      <c r="J1304" s="431" t="str">
        <f t="shared" si="42"/>
        <v>04090910000000</v>
      </c>
    </row>
    <row r="1305" spans="1:10" ht="89.25">
      <c r="A1305" s="241" t="s">
        <v>1924</v>
      </c>
      <c r="B1305" s="242" t="s">
        <v>207</v>
      </c>
      <c r="C1305" s="242" t="s">
        <v>355</v>
      </c>
      <c r="D1305" s="242" t="s">
        <v>1774</v>
      </c>
      <c r="E1305" s="242" t="s">
        <v>1166</v>
      </c>
      <c r="F1305" s="243">
        <v>29440500</v>
      </c>
      <c r="G1305" s="123" t="str">
        <f t="shared" si="41"/>
        <v>040909100Ч0030</v>
      </c>
      <c r="J1305" s="431" t="str">
        <f t="shared" si="42"/>
        <v>040909100Ч0030</v>
      </c>
    </row>
    <row r="1306" spans="1:10">
      <c r="A1306" s="241" t="s">
        <v>1316</v>
      </c>
      <c r="B1306" s="242" t="s">
        <v>207</v>
      </c>
      <c r="C1306" s="242" t="s">
        <v>355</v>
      </c>
      <c r="D1306" s="242" t="s">
        <v>1774</v>
      </c>
      <c r="E1306" s="242" t="s">
        <v>1317</v>
      </c>
      <c r="F1306" s="243">
        <v>29440500</v>
      </c>
      <c r="G1306" s="123" t="str">
        <f t="shared" si="41"/>
        <v>040909100Ч0030500</v>
      </c>
      <c r="J1306" s="431" t="str">
        <f t="shared" si="42"/>
        <v>040909100Ч0030500</v>
      </c>
    </row>
    <row r="1307" spans="1:10">
      <c r="A1307" s="241" t="s">
        <v>68</v>
      </c>
      <c r="B1307" s="242" t="s">
        <v>207</v>
      </c>
      <c r="C1307" s="242" t="s">
        <v>355</v>
      </c>
      <c r="D1307" s="242" t="s">
        <v>1774</v>
      </c>
      <c r="E1307" s="242" t="s">
        <v>427</v>
      </c>
      <c r="F1307" s="243">
        <v>29440500</v>
      </c>
      <c r="G1307" s="123" t="str">
        <f t="shared" si="41"/>
        <v>040909100Ч0030540</v>
      </c>
      <c r="J1307" s="431" t="str">
        <f t="shared" si="42"/>
        <v>040909100Ч0030540</v>
      </c>
    </row>
    <row r="1308" spans="1:10">
      <c r="A1308" s="241" t="s">
        <v>139</v>
      </c>
      <c r="B1308" s="242" t="s">
        <v>207</v>
      </c>
      <c r="C1308" s="242" t="s">
        <v>1134</v>
      </c>
      <c r="D1308" s="242" t="s">
        <v>1166</v>
      </c>
      <c r="E1308" s="242" t="s">
        <v>1166</v>
      </c>
      <c r="F1308" s="243">
        <v>2578250</v>
      </c>
      <c r="G1308" s="123" t="str">
        <f t="shared" si="41"/>
        <v>0700</v>
      </c>
      <c r="J1308" s="431" t="str">
        <f t="shared" si="42"/>
        <v>0700</v>
      </c>
    </row>
    <row r="1309" spans="1:10">
      <c r="A1309" s="241" t="s">
        <v>1071</v>
      </c>
      <c r="B1309" s="242" t="s">
        <v>207</v>
      </c>
      <c r="C1309" s="242" t="s">
        <v>362</v>
      </c>
      <c r="D1309" s="242" t="s">
        <v>1166</v>
      </c>
      <c r="E1309" s="242" t="s">
        <v>1166</v>
      </c>
      <c r="F1309" s="243">
        <v>2578250</v>
      </c>
      <c r="G1309" s="123" t="str">
        <f t="shared" si="41"/>
        <v>0707</v>
      </c>
      <c r="J1309" s="431" t="str">
        <f t="shared" si="42"/>
        <v>0707</v>
      </c>
    </row>
    <row r="1310" spans="1:10">
      <c r="A1310" s="241" t="s">
        <v>463</v>
      </c>
      <c r="B1310" s="242" t="s">
        <v>207</v>
      </c>
      <c r="C1310" s="242" t="s">
        <v>362</v>
      </c>
      <c r="D1310" s="242" t="s">
        <v>981</v>
      </c>
      <c r="E1310" s="242" t="s">
        <v>1166</v>
      </c>
      <c r="F1310" s="243">
        <v>2578250</v>
      </c>
      <c r="G1310" s="123" t="str">
        <f t="shared" si="41"/>
        <v>07070600000000</v>
      </c>
      <c r="J1310" s="431" t="str">
        <f t="shared" si="42"/>
        <v>07070600000000</v>
      </c>
    </row>
    <row r="1311" spans="1:10" ht="25.5">
      <c r="A1311" s="241" t="s">
        <v>464</v>
      </c>
      <c r="B1311" s="242" t="s">
        <v>207</v>
      </c>
      <c r="C1311" s="242" t="s">
        <v>362</v>
      </c>
      <c r="D1311" s="242" t="s">
        <v>982</v>
      </c>
      <c r="E1311" s="242" t="s">
        <v>1166</v>
      </c>
      <c r="F1311" s="243">
        <v>2578250</v>
      </c>
      <c r="G1311" s="123" t="str">
        <f t="shared" si="41"/>
        <v>07070610000000</v>
      </c>
      <c r="J1311" s="431" t="str">
        <f t="shared" si="42"/>
        <v>07070610000000</v>
      </c>
    </row>
    <row r="1312" spans="1:10" ht="102">
      <c r="A1312" s="241" t="s">
        <v>1456</v>
      </c>
      <c r="B1312" s="242" t="s">
        <v>207</v>
      </c>
      <c r="C1312" s="242" t="s">
        <v>362</v>
      </c>
      <c r="D1312" s="242" t="s">
        <v>796</v>
      </c>
      <c r="E1312" s="242" t="s">
        <v>1166</v>
      </c>
      <c r="F1312" s="243">
        <v>2578250</v>
      </c>
      <c r="G1312" s="123" t="str">
        <f t="shared" si="41"/>
        <v>070706100Ч0050</v>
      </c>
      <c r="J1312" s="431" t="str">
        <f t="shared" si="42"/>
        <v>070706100Ч0050</v>
      </c>
    </row>
    <row r="1313" spans="1:14">
      <c r="A1313" s="241" t="s">
        <v>1316</v>
      </c>
      <c r="B1313" s="242" t="s">
        <v>207</v>
      </c>
      <c r="C1313" s="242" t="s">
        <v>362</v>
      </c>
      <c r="D1313" s="242" t="s">
        <v>796</v>
      </c>
      <c r="E1313" s="242" t="s">
        <v>1317</v>
      </c>
      <c r="F1313" s="243">
        <v>2578250</v>
      </c>
      <c r="G1313" s="123" t="str">
        <f t="shared" si="41"/>
        <v>070706100Ч0050500</v>
      </c>
      <c r="J1313" s="431" t="str">
        <f t="shared" si="42"/>
        <v>070706100Ч0050500</v>
      </c>
    </row>
    <row r="1314" spans="1:14">
      <c r="A1314" s="241" t="s">
        <v>68</v>
      </c>
      <c r="B1314" s="242" t="s">
        <v>207</v>
      </c>
      <c r="C1314" s="242" t="s">
        <v>362</v>
      </c>
      <c r="D1314" s="242" t="s">
        <v>796</v>
      </c>
      <c r="E1314" s="242" t="s">
        <v>427</v>
      </c>
      <c r="F1314" s="243">
        <v>2578250</v>
      </c>
      <c r="G1314" s="123" t="str">
        <f t="shared" si="41"/>
        <v>070706100Ч0050540</v>
      </c>
      <c r="J1314" s="431" t="str">
        <f t="shared" si="42"/>
        <v>070706100Ч0050540</v>
      </c>
    </row>
    <row r="1315" spans="1:14" ht="25.5">
      <c r="A1315" s="241" t="s">
        <v>2032</v>
      </c>
      <c r="B1315" s="242" t="s">
        <v>207</v>
      </c>
      <c r="C1315" s="242" t="s">
        <v>2033</v>
      </c>
      <c r="D1315" s="242" t="s">
        <v>1166</v>
      </c>
      <c r="E1315" s="242" t="s">
        <v>1166</v>
      </c>
      <c r="F1315" s="243">
        <v>13786</v>
      </c>
      <c r="G1315" s="123" t="str">
        <f t="shared" si="41"/>
        <v>1300</v>
      </c>
      <c r="J1315" s="431" t="str">
        <f t="shared" si="42"/>
        <v>1300</v>
      </c>
    </row>
    <row r="1316" spans="1:14" ht="25.5">
      <c r="A1316" s="241" t="s">
        <v>2034</v>
      </c>
      <c r="B1316" s="242" t="s">
        <v>207</v>
      </c>
      <c r="C1316" s="242" t="s">
        <v>2035</v>
      </c>
      <c r="D1316" s="242" t="s">
        <v>1166</v>
      </c>
      <c r="E1316" s="242" t="s">
        <v>1166</v>
      </c>
      <c r="F1316" s="243">
        <v>13786</v>
      </c>
      <c r="G1316" s="123" t="str">
        <f t="shared" si="41"/>
        <v>1301</v>
      </c>
      <c r="J1316" s="431" t="str">
        <f t="shared" si="42"/>
        <v>1301</v>
      </c>
    </row>
    <row r="1317" spans="1:14" ht="25.5">
      <c r="A1317" s="241" t="s">
        <v>598</v>
      </c>
      <c r="B1317" s="242" t="s">
        <v>207</v>
      </c>
      <c r="C1317" s="242" t="s">
        <v>2035</v>
      </c>
      <c r="D1317" s="242" t="s">
        <v>1007</v>
      </c>
      <c r="E1317" s="242" t="s">
        <v>1166</v>
      </c>
      <c r="F1317" s="243">
        <v>13786</v>
      </c>
      <c r="G1317" s="123" t="str">
        <f t="shared" si="41"/>
        <v>13019000000000</v>
      </c>
      <c r="J1317" s="431" t="str">
        <f t="shared" si="42"/>
        <v>13019000000000</v>
      </c>
    </row>
    <row r="1318" spans="1:14" ht="25.5">
      <c r="A1318" s="241" t="s">
        <v>428</v>
      </c>
      <c r="B1318" s="242" t="s">
        <v>207</v>
      </c>
      <c r="C1318" s="242" t="s">
        <v>2035</v>
      </c>
      <c r="D1318" s="242" t="s">
        <v>1011</v>
      </c>
      <c r="E1318" s="242" t="s">
        <v>1166</v>
      </c>
      <c r="F1318" s="243">
        <v>13786</v>
      </c>
      <c r="G1318" s="123" t="str">
        <f t="shared" si="41"/>
        <v>13019090000000</v>
      </c>
      <c r="J1318" s="431" t="str">
        <f t="shared" si="42"/>
        <v>13019090000000</v>
      </c>
    </row>
    <row r="1319" spans="1:14" ht="25.5">
      <c r="A1319" s="241" t="s">
        <v>428</v>
      </c>
      <c r="B1319" s="242" t="s">
        <v>207</v>
      </c>
      <c r="C1319" s="242" t="s">
        <v>2035</v>
      </c>
      <c r="D1319" s="242" t="s">
        <v>792</v>
      </c>
      <c r="E1319" s="242" t="s">
        <v>1166</v>
      </c>
      <c r="F1319" s="243">
        <v>13786</v>
      </c>
      <c r="G1319" s="123" t="str">
        <f t="shared" si="41"/>
        <v>13019090080000</v>
      </c>
      <c r="J1319" s="431" t="str">
        <f t="shared" si="42"/>
        <v>13019090080000</v>
      </c>
      <c r="N1319" s="106"/>
    </row>
    <row r="1320" spans="1:14">
      <c r="A1320" s="51" t="s">
        <v>2036</v>
      </c>
      <c r="B1320" s="449" t="s">
        <v>207</v>
      </c>
      <c r="C1320" s="449" t="s">
        <v>2035</v>
      </c>
      <c r="D1320" s="449" t="s">
        <v>792</v>
      </c>
      <c r="E1320" s="450" t="s">
        <v>2037</v>
      </c>
      <c r="F1320" s="451">
        <v>13786</v>
      </c>
      <c r="G1320" s="123" t="str">
        <f t="shared" si="41"/>
        <v>13019090080000700</v>
      </c>
      <c r="J1320" s="431" t="str">
        <f t="shared" si="42"/>
        <v>13019090080000700</v>
      </c>
    </row>
    <row r="1321" spans="1:14">
      <c r="A1321" s="51" t="s">
        <v>2038</v>
      </c>
      <c r="B1321" s="449" t="s">
        <v>207</v>
      </c>
      <c r="C1321" s="449" t="s">
        <v>2035</v>
      </c>
      <c r="D1321" s="449" t="s">
        <v>792</v>
      </c>
      <c r="E1321" s="450" t="s">
        <v>2039</v>
      </c>
      <c r="F1321" s="451">
        <v>13786</v>
      </c>
      <c r="G1321" s="123" t="str">
        <f t="shared" ref="G1321:G1339" si="43">CONCATENATE(C1321,D1321,E1321)</f>
        <v>13019090080000730</v>
      </c>
      <c r="J1321" s="431" t="str">
        <f t="shared" si="42"/>
        <v>13019090080000730</v>
      </c>
    </row>
    <row r="1322" spans="1:14" ht="38.25">
      <c r="A1322" s="51" t="s">
        <v>1147</v>
      </c>
      <c r="B1322" s="449" t="s">
        <v>207</v>
      </c>
      <c r="C1322" s="449" t="s">
        <v>1148</v>
      </c>
      <c r="D1322" s="449" t="s">
        <v>1166</v>
      </c>
      <c r="E1322" s="450" t="s">
        <v>1166</v>
      </c>
      <c r="F1322" s="451">
        <v>175255800</v>
      </c>
      <c r="G1322" s="123" t="str">
        <f t="shared" si="43"/>
        <v>1400</v>
      </c>
      <c r="J1322" s="431" t="str">
        <f t="shared" si="42"/>
        <v>1400</v>
      </c>
    </row>
    <row r="1323" spans="1:14" ht="38.25">
      <c r="A1323" s="51" t="s">
        <v>210</v>
      </c>
      <c r="B1323" s="449" t="s">
        <v>207</v>
      </c>
      <c r="C1323" s="449" t="s">
        <v>434</v>
      </c>
      <c r="D1323" s="449" t="s">
        <v>1166</v>
      </c>
      <c r="E1323" s="450" t="s">
        <v>1166</v>
      </c>
      <c r="F1323" s="451">
        <v>130887200</v>
      </c>
      <c r="G1323" s="123" t="str">
        <f t="shared" si="43"/>
        <v>1401</v>
      </c>
      <c r="J1323" s="431" t="str">
        <f t="shared" si="42"/>
        <v>1401</v>
      </c>
    </row>
    <row r="1324" spans="1:14" ht="25.5">
      <c r="A1324" s="51" t="s">
        <v>1350</v>
      </c>
      <c r="B1324" s="449" t="s">
        <v>207</v>
      </c>
      <c r="C1324" s="449" t="s">
        <v>434</v>
      </c>
      <c r="D1324" s="449" t="s">
        <v>995</v>
      </c>
      <c r="E1324" s="450" t="s">
        <v>1166</v>
      </c>
      <c r="F1324" s="451">
        <v>130887200</v>
      </c>
      <c r="G1324" s="123" t="str">
        <f t="shared" si="43"/>
        <v>14011100000000</v>
      </c>
      <c r="J1324" s="431" t="str">
        <f t="shared" si="42"/>
        <v>14011100000000</v>
      </c>
    </row>
    <row r="1325" spans="1:14" ht="51">
      <c r="A1325" s="51" t="s">
        <v>1353</v>
      </c>
      <c r="B1325" s="449" t="s">
        <v>207</v>
      </c>
      <c r="C1325" s="449" t="s">
        <v>434</v>
      </c>
      <c r="D1325" s="449" t="s">
        <v>996</v>
      </c>
      <c r="E1325" s="450" t="s">
        <v>1166</v>
      </c>
      <c r="F1325" s="451">
        <v>130887200</v>
      </c>
      <c r="G1325" s="123" t="str">
        <f t="shared" si="43"/>
        <v>14011110000000</v>
      </c>
      <c r="J1325" s="431" t="str">
        <f t="shared" si="42"/>
        <v>14011110000000</v>
      </c>
    </row>
    <row r="1326" spans="1:14" ht="114.75">
      <c r="A1326" s="51" t="s">
        <v>1356</v>
      </c>
      <c r="B1326" s="449" t="s">
        <v>207</v>
      </c>
      <c r="C1326" s="449" t="s">
        <v>434</v>
      </c>
      <c r="D1326" s="449" t="s">
        <v>798</v>
      </c>
      <c r="E1326" s="450" t="s">
        <v>1166</v>
      </c>
      <c r="F1326" s="451">
        <v>76257600</v>
      </c>
      <c r="G1326" s="123" t="str">
        <f t="shared" si="43"/>
        <v>14011110076010</v>
      </c>
      <c r="J1326" s="431" t="str">
        <f t="shared" si="42"/>
        <v>14011110076010</v>
      </c>
    </row>
    <row r="1327" spans="1:14">
      <c r="A1327" s="51" t="s">
        <v>1316</v>
      </c>
      <c r="B1327" s="449" t="s">
        <v>207</v>
      </c>
      <c r="C1327" s="449" t="s">
        <v>434</v>
      </c>
      <c r="D1327" s="449" t="s">
        <v>798</v>
      </c>
      <c r="E1327" s="450" t="s">
        <v>1317</v>
      </c>
      <c r="F1327" s="451">
        <v>76257600</v>
      </c>
      <c r="G1327" s="123" t="str">
        <f t="shared" si="43"/>
        <v>14011110076010500</v>
      </c>
      <c r="J1327" s="431" t="str">
        <f t="shared" si="42"/>
        <v>14011110076010500</v>
      </c>
    </row>
    <row r="1328" spans="1:14">
      <c r="A1328" s="51" t="s">
        <v>1200</v>
      </c>
      <c r="B1328" s="449" t="s">
        <v>207</v>
      </c>
      <c r="C1328" s="449" t="s">
        <v>434</v>
      </c>
      <c r="D1328" s="449" t="s">
        <v>798</v>
      </c>
      <c r="E1328" s="450" t="s">
        <v>1201</v>
      </c>
      <c r="F1328" s="451">
        <v>76257600</v>
      </c>
      <c r="G1328" s="123" t="str">
        <f t="shared" si="43"/>
        <v>14011110076010510</v>
      </c>
      <c r="J1328" s="431" t="str">
        <f t="shared" si="42"/>
        <v>14011110076010510</v>
      </c>
    </row>
    <row r="1329" spans="1:10">
      <c r="A1329" s="51" t="s">
        <v>543</v>
      </c>
      <c r="B1329" s="449" t="s">
        <v>207</v>
      </c>
      <c r="C1329" s="449" t="s">
        <v>434</v>
      </c>
      <c r="D1329" s="449" t="s">
        <v>798</v>
      </c>
      <c r="E1329" s="450" t="s">
        <v>435</v>
      </c>
      <c r="F1329" s="451">
        <v>76257600</v>
      </c>
      <c r="G1329" s="123" t="str">
        <f t="shared" si="43"/>
        <v>14011110076010511</v>
      </c>
      <c r="J1329" s="431" t="str">
        <f t="shared" si="42"/>
        <v>14011110076010511</v>
      </c>
    </row>
    <row r="1330" spans="1:10" ht="89.25">
      <c r="A1330" s="51" t="s">
        <v>537</v>
      </c>
      <c r="B1330" s="449" t="s">
        <v>207</v>
      </c>
      <c r="C1330" s="449" t="s">
        <v>434</v>
      </c>
      <c r="D1330" s="449" t="s">
        <v>799</v>
      </c>
      <c r="E1330" s="450" t="s">
        <v>1166</v>
      </c>
      <c r="F1330" s="451">
        <v>54629600</v>
      </c>
      <c r="G1330" s="123" t="str">
        <f t="shared" si="43"/>
        <v>14011110080130</v>
      </c>
      <c r="J1330" s="431" t="str">
        <f t="shared" si="42"/>
        <v>14011110080130</v>
      </c>
    </row>
    <row r="1331" spans="1:10">
      <c r="A1331" s="51" t="s">
        <v>1316</v>
      </c>
      <c r="B1331" s="449" t="s">
        <v>207</v>
      </c>
      <c r="C1331" s="449" t="s">
        <v>434</v>
      </c>
      <c r="D1331" s="449" t="s">
        <v>799</v>
      </c>
      <c r="E1331" s="450" t="s">
        <v>1317</v>
      </c>
      <c r="F1331" s="451">
        <v>54629600</v>
      </c>
      <c r="G1331" s="123" t="str">
        <f t="shared" si="43"/>
        <v>14011110080130500</v>
      </c>
      <c r="J1331" s="431" t="str">
        <f t="shared" si="42"/>
        <v>14011110080130500</v>
      </c>
    </row>
    <row r="1332" spans="1:10">
      <c r="A1332" s="51" t="s">
        <v>1200</v>
      </c>
      <c r="B1332" s="449" t="s">
        <v>207</v>
      </c>
      <c r="C1332" s="449" t="s">
        <v>434</v>
      </c>
      <c r="D1332" s="449" t="s">
        <v>799</v>
      </c>
      <c r="E1332" s="450" t="s">
        <v>1201</v>
      </c>
      <c r="F1332" s="451">
        <v>54629600</v>
      </c>
      <c r="G1332" s="123" t="str">
        <f t="shared" si="43"/>
        <v>14011110080130510</v>
      </c>
      <c r="J1332" s="431" t="str">
        <f t="shared" si="42"/>
        <v>14011110080130510</v>
      </c>
    </row>
    <row r="1333" spans="1:10">
      <c r="A1333" s="51" t="s">
        <v>543</v>
      </c>
      <c r="B1333" s="449" t="s">
        <v>207</v>
      </c>
      <c r="C1333" s="449" t="s">
        <v>434</v>
      </c>
      <c r="D1333" s="449" t="s">
        <v>799</v>
      </c>
      <c r="E1333" s="450" t="s">
        <v>435</v>
      </c>
      <c r="F1333" s="451">
        <v>54629600</v>
      </c>
      <c r="G1333" s="123" t="str">
        <f t="shared" si="43"/>
        <v>14011110080130511</v>
      </c>
      <c r="J1333" s="431" t="str">
        <f t="shared" si="42"/>
        <v>14011110080130511</v>
      </c>
    </row>
    <row r="1334" spans="1:10">
      <c r="A1334" s="51" t="s">
        <v>248</v>
      </c>
      <c r="B1334" s="449" t="s">
        <v>207</v>
      </c>
      <c r="C1334" s="449" t="s">
        <v>436</v>
      </c>
      <c r="D1334" s="449" t="s">
        <v>1166</v>
      </c>
      <c r="E1334" s="450" t="s">
        <v>1166</v>
      </c>
      <c r="F1334" s="451">
        <v>44368600</v>
      </c>
      <c r="G1334" s="123" t="str">
        <f t="shared" si="43"/>
        <v>1403</v>
      </c>
      <c r="J1334" s="431" t="str">
        <f t="shared" si="42"/>
        <v>1403</v>
      </c>
    </row>
    <row r="1335" spans="1:10" ht="25.5">
      <c r="A1335" s="51" t="s">
        <v>1350</v>
      </c>
      <c r="B1335" s="449" t="s">
        <v>207</v>
      </c>
      <c r="C1335" s="449" t="s">
        <v>436</v>
      </c>
      <c r="D1335" s="449" t="s">
        <v>995</v>
      </c>
      <c r="E1335" s="450" t="s">
        <v>1166</v>
      </c>
      <c r="F1335" s="451">
        <v>44368600</v>
      </c>
      <c r="G1335" s="123" t="str">
        <f t="shared" si="43"/>
        <v>14031100000000</v>
      </c>
      <c r="J1335" s="431" t="str">
        <f t="shared" si="42"/>
        <v>14031100000000</v>
      </c>
    </row>
    <row r="1336" spans="1:10" ht="51">
      <c r="A1336" s="51" t="s">
        <v>1353</v>
      </c>
      <c r="B1336" s="449" t="s">
        <v>207</v>
      </c>
      <c r="C1336" s="449" t="s">
        <v>436</v>
      </c>
      <c r="D1336" s="449" t="s">
        <v>996</v>
      </c>
      <c r="E1336" s="450" t="s">
        <v>1166</v>
      </c>
      <c r="F1336" s="451">
        <v>44368600</v>
      </c>
      <c r="G1336" s="123" t="str">
        <f t="shared" si="43"/>
        <v>14031110000000</v>
      </c>
      <c r="J1336" s="431" t="str">
        <f t="shared" si="42"/>
        <v>14031110000000</v>
      </c>
    </row>
    <row r="1337" spans="1:10" ht="89.25">
      <c r="A1337" s="51" t="s">
        <v>1460</v>
      </c>
      <c r="B1337" s="449" t="s">
        <v>207</v>
      </c>
      <c r="C1337" s="449" t="s">
        <v>436</v>
      </c>
      <c r="D1337" s="449" t="s">
        <v>800</v>
      </c>
      <c r="E1337" s="450" t="s">
        <v>1166</v>
      </c>
      <c r="F1337" s="451">
        <v>44368600</v>
      </c>
      <c r="G1337" s="123" t="str">
        <f t="shared" si="43"/>
        <v>14031110080120</v>
      </c>
      <c r="J1337" s="431" t="str">
        <f t="shared" si="42"/>
        <v>14031110080120</v>
      </c>
    </row>
    <row r="1338" spans="1:10">
      <c r="A1338" s="51" t="s">
        <v>1316</v>
      </c>
      <c r="B1338" s="449" t="s">
        <v>207</v>
      </c>
      <c r="C1338" s="449" t="s">
        <v>436</v>
      </c>
      <c r="D1338" s="449" t="s">
        <v>800</v>
      </c>
      <c r="E1338" s="450" t="s">
        <v>1317</v>
      </c>
      <c r="F1338" s="451">
        <v>44368600</v>
      </c>
      <c r="G1338" s="123" t="str">
        <f t="shared" si="43"/>
        <v>14031110080120500</v>
      </c>
      <c r="J1338" s="431" t="str">
        <f t="shared" si="42"/>
        <v>14031110080120500</v>
      </c>
    </row>
    <row r="1339" spans="1:10">
      <c r="A1339" s="51" t="s">
        <v>68</v>
      </c>
      <c r="B1339" s="449" t="s">
        <v>207</v>
      </c>
      <c r="C1339" s="449" t="s">
        <v>436</v>
      </c>
      <c r="D1339" s="449" t="s">
        <v>800</v>
      </c>
      <c r="E1339" s="450" t="s">
        <v>427</v>
      </c>
      <c r="F1339" s="451">
        <v>44368600</v>
      </c>
      <c r="G1339" s="123" t="str">
        <f t="shared" si="43"/>
        <v>14031110080120540</v>
      </c>
      <c r="J1339" s="431" t="str">
        <f t="shared" si="42"/>
        <v>14031110080120540</v>
      </c>
    </row>
  </sheetData>
  <autoFilter ref="A7:H1339">
    <filterColumn colId="1"/>
    <filterColumn colId="3"/>
    <filterColumn colId="5"/>
  </autoFilter>
  <mergeCells count="6">
    <mergeCell ref="A1:F1"/>
    <mergeCell ref="A2:F2"/>
    <mergeCell ref="A3:F3"/>
    <mergeCell ref="A5:A6"/>
    <mergeCell ref="B5:E5"/>
    <mergeCell ref="F5:F6"/>
  </mergeCells>
  <phoneticPr fontId="3" type="noConversion"/>
  <pageMargins left="0.98425196850393704" right="0.23622047244094491" top="0.2" bottom="0.19" header="0.17" footer="0.17"/>
  <pageSetup paperSize="9"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317"/>
  <sheetViews>
    <sheetView topLeftCell="A2" workbookViewId="0">
      <selection activeCell="D825" sqref="D825"/>
    </sheetView>
  </sheetViews>
  <sheetFormatPr defaultRowHeight="12.75"/>
  <cols>
    <col min="1" max="1" width="38.85546875" style="126" customWidth="1"/>
    <col min="2" max="2" width="7.28515625" style="126" customWidth="1"/>
    <col min="3" max="3" width="8" style="126" customWidth="1"/>
    <col min="4" max="4" width="11.7109375" style="126" customWidth="1"/>
    <col min="5" max="5" width="9.42578125" style="126" customWidth="1"/>
    <col min="6" max="7" width="19.7109375" style="3" customWidth="1"/>
    <col min="8" max="8" width="18.85546875" style="3" customWidth="1"/>
    <col min="9" max="9" width="13.5703125" style="3" bestFit="1" customWidth="1"/>
    <col min="10" max="10" width="9.140625" style="3"/>
    <col min="11" max="11" width="17.7109375" style="3" customWidth="1"/>
    <col min="12" max="12" width="26.5703125" style="3" customWidth="1"/>
    <col min="13" max="16384" width="9.140625" style="3"/>
  </cols>
  <sheetData>
    <row r="1" spans="1:9" ht="42" hidden="1" customHeight="1">
      <c r="A1" s="468" t="str">
        <f>"Приложение №"&amp;Н2вед1&amp;"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c r="F1" s="468"/>
      <c r="G1" s="468"/>
    </row>
    <row r="2" spans="1:9" ht="41.25" customHeight="1">
      <c r="A2" s="468" t="str">
        <f>"Приложение "&amp;Н1вед1&amp;" к решению
Богучанского районного Совета депутатов
от "&amp;Р1дата&amp;" года №"&amp;Р1номер</f>
        <v>Приложение 4 к решению
Богучанского районного Совета депутатов
от  года №</v>
      </c>
      <c r="B2" s="468"/>
      <c r="C2" s="468"/>
      <c r="D2" s="468"/>
      <c r="E2" s="468"/>
      <c r="F2" s="468"/>
      <c r="G2" s="468"/>
    </row>
    <row r="3" spans="1:9" ht="39" customHeight="1">
      <c r="A3" s="467" t="str">
        <f>"Ведомственная структура расходов районного бюджета на плановый период "&amp;ПлПер&amp;" годов"</f>
        <v>Ведомственная структура расходов районного бюджета на плановый период 2025-2026 годов</v>
      </c>
      <c r="B3" s="467"/>
      <c r="C3" s="467"/>
      <c r="D3" s="467"/>
      <c r="E3" s="467"/>
      <c r="F3" s="467"/>
      <c r="G3" s="467"/>
    </row>
    <row r="4" spans="1:9">
      <c r="G4" s="8" t="s">
        <v>69</v>
      </c>
    </row>
    <row r="5" spans="1:9">
      <c r="A5" s="496" t="s">
        <v>1322</v>
      </c>
      <c r="B5" s="498" t="s">
        <v>176</v>
      </c>
      <c r="C5" s="499"/>
      <c r="D5" s="499"/>
      <c r="E5" s="500"/>
      <c r="F5" s="503" t="s">
        <v>1976</v>
      </c>
      <c r="G5" s="503" t="s">
        <v>2079</v>
      </c>
    </row>
    <row r="6" spans="1:9" ht="38.25">
      <c r="A6" s="497"/>
      <c r="B6" s="250" t="s">
        <v>1319</v>
      </c>
      <c r="C6" s="250" t="s">
        <v>1318</v>
      </c>
      <c r="D6" s="250" t="s">
        <v>1320</v>
      </c>
      <c r="E6" s="250" t="s">
        <v>1321</v>
      </c>
      <c r="F6" s="503"/>
      <c r="G6" s="503"/>
    </row>
    <row r="7" spans="1:9" s="11" customFormat="1">
      <c r="A7" s="311" t="s">
        <v>70</v>
      </c>
      <c r="B7" s="312" t="s">
        <v>1166</v>
      </c>
      <c r="C7" s="312" t="s">
        <v>1166</v>
      </c>
      <c r="D7" s="312" t="s">
        <v>1166</v>
      </c>
      <c r="E7" s="312" t="s">
        <v>1166</v>
      </c>
      <c r="F7" s="307">
        <f>2780267530+39000000</f>
        <v>2819267530</v>
      </c>
      <c r="G7" s="307">
        <f>2726917077+76500000</f>
        <v>2803417077</v>
      </c>
      <c r="I7" s="80"/>
    </row>
    <row r="8" spans="1:9">
      <c r="A8" s="311" t="s">
        <v>319</v>
      </c>
      <c r="B8" s="312" t="s">
        <v>177</v>
      </c>
      <c r="C8" s="312" t="s">
        <v>1166</v>
      </c>
      <c r="D8" s="312" t="s">
        <v>1166</v>
      </c>
      <c r="E8" s="312" t="s">
        <v>1166</v>
      </c>
      <c r="F8" s="307">
        <v>8032471</v>
      </c>
      <c r="G8" s="307">
        <v>8032471</v>
      </c>
      <c r="H8" s="81"/>
    </row>
    <row r="9" spans="1:9">
      <c r="A9" s="311" t="s">
        <v>232</v>
      </c>
      <c r="B9" s="312" t="s">
        <v>177</v>
      </c>
      <c r="C9" s="312" t="s">
        <v>1127</v>
      </c>
      <c r="D9" s="312" t="s">
        <v>1166</v>
      </c>
      <c r="E9" s="312" t="s">
        <v>1166</v>
      </c>
      <c r="F9" s="307">
        <v>8032471</v>
      </c>
      <c r="G9" s="307">
        <v>8032471</v>
      </c>
      <c r="H9" s="123" t="str">
        <f>CONCATENATE(C9,,D9,E9)</f>
        <v>0100</v>
      </c>
    </row>
    <row r="10" spans="1:9" ht="63.75">
      <c r="A10" s="311" t="s">
        <v>67</v>
      </c>
      <c r="B10" s="312" t="s">
        <v>177</v>
      </c>
      <c r="C10" s="312" t="s">
        <v>325</v>
      </c>
      <c r="D10" s="312" t="s">
        <v>1166</v>
      </c>
      <c r="E10" s="312" t="s">
        <v>1166</v>
      </c>
      <c r="F10" s="307">
        <v>8032471</v>
      </c>
      <c r="G10" s="307">
        <v>8032471</v>
      </c>
      <c r="H10" s="123" t="str">
        <f t="shared" ref="H10:H73" si="0">CONCATENATE(C10,,D10,E10)</f>
        <v>0103</v>
      </c>
    </row>
    <row r="11" spans="1:9" ht="38.25">
      <c r="A11" s="311" t="s">
        <v>596</v>
      </c>
      <c r="B11" s="312" t="s">
        <v>177</v>
      </c>
      <c r="C11" s="312" t="s">
        <v>325</v>
      </c>
      <c r="D11" s="312" t="s">
        <v>1002</v>
      </c>
      <c r="E11" s="312" t="s">
        <v>1166</v>
      </c>
      <c r="F11" s="307">
        <v>8032471</v>
      </c>
      <c r="G11" s="307">
        <v>8032471</v>
      </c>
      <c r="H11" s="123" t="str">
        <f t="shared" si="0"/>
        <v>01038000000000</v>
      </c>
    </row>
    <row r="12" spans="1:9" ht="51">
      <c r="A12" s="311" t="s">
        <v>597</v>
      </c>
      <c r="B12" s="312" t="s">
        <v>177</v>
      </c>
      <c r="C12" s="312" t="s">
        <v>325</v>
      </c>
      <c r="D12" s="312" t="s">
        <v>1004</v>
      </c>
      <c r="E12" s="312" t="s">
        <v>1166</v>
      </c>
      <c r="F12" s="307">
        <v>3607251</v>
      </c>
      <c r="G12" s="307">
        <v>3607251</v>
      </c>
      <c r="H12" s="123" t="str">
        <f t="shared" si="0"/>
        <v>01038020000000</v>
      </c>
    </row>
    <row r="13" spans="1:9" ht="51">
      <c r="A13" s="311" t="s">
        <v>326</v>
      </c>
      <c r="B13" s="312" t="s">
        <v>177</v>
      </c>
      <c r="C13" s="312" t="s">
        <v>325</v>
      </c>
      <c r="D13" s="312" t="s">
        <v>635</v>
      </c>
      <c r="E13" s="312" t="s">
        <v>1166</v>
      </c>
      <c r="F13" s="307">
        <v>3607251</v>
      </c>
      <c r="G13" s="307">
        <v>3607251</v>
      </c>
      <c r="H13" s="123" t="str">
        <f t="shared" si="0"/>
        <v>01038020060000</v>
      </c>
    </row>
    <row r="14" spans="1:9" ht="76.5">
      <c r="A14" s="311" t="s">
        <v>1305</v>
      </c>
      <c r="B14" s="312" t="s">
        <v>177</v>
      </c>
      <c r="C14" s="312" t="s">
        <v>325</v>
      </c>
      <c r="D14" s="312" t="s">
        <v>635</v>
      </c>
      <c r="E14" s="312" t="s">
        <v>271</v>
      </c>
      <c r="F14" s="307">
        <v>3221001</v>
      </c>
      <c r="G14" s="307">
        <v>3221001</v>
      </c>
      <c r="H14" s="123" t="str">
        <f t="shared" si="0"/>
        <v>01038020060000100</v>
      </c>
    </row>
    <row r="15" spans="1:9" ht="38.25">
      <c r="A15" s="311" t="s">
        <v>1195</v>
      </c>
      <c r="B15" s="312" t="s">
        <v>177</v>
      </c>
      <c r="C15" s="312" t="s">
        <v>325</v>
      </c>
      <c r="D15" s="312" t="s">
        <v>635</v>
      </c>
      <c r="E15" s="312" t="s">
        <v>28</v>
      </c>
      <c r="F15" s="307">
        <v>3221001</v>
      </c>
      <c r="G15" s="307">
        <v>3221001</v>
      </c>
      <c r="H15" s="123" t="str">
        <f t="shared" si="0"/>
        <v>01038020060000120</v>
      </c>
    </row>
    <row r="16" spans="1:9" ht="25.5">
      <c r="A16" s="311" t="s">
        <v>949</v>
      </c>
      <c r="B16" s="312" t="s">
        <v>177</v>
      </c>
      <c r="C16" s="312" t="s">
        <v>325</v>
      </c>
      <c r="D16" s="312" t="s">
        <v>635</v>
      </c>
      <c r="E16" s="312" t="s">
        <v>322</v>
      </c>
      <c r="F16" s="307">
        <v>2450461</v>
      </c>
      <c r="G16" s="307">
        <v>2450461</v>
      </c>
      <c r="H16" s="123" t="str">
        <f t="shared" si="0"/>
        <v>01038020060000121</v>
      </c>
    </row>
    <row r="17" spans="1:8" ht="51">
      <c r="A17" s="311" t="s">
        <v>323</v>
      </c>
      <c r="B17" s="312" t="s">
        <v>177</v>
      </c>
      <c r="C17" s="312" t="s">
        <v>325</v>
      </c>
      <c r="D17" s="312" t="s">
        <v>635</v>
      </c>
      <c r="E17" s="312" t="s">
        <v>324</v>
      </c>
      <c r="F17" s="307">
        <v>30500</v>
      </c>
      <c r="G17" s="307">
        <v>30500</v>
      </c>
      <c r="H17" s="123" t="str">
        <f t="shared" si="0"/>
        <v>01038020060000122</v>
      </c>
    </row>
    <row r="18" spans="1:8" ht="63.75">
      <c r="A18" s="311" t="s">
        <v>1050</v>
      </c>
      <c r="B18" s="312" t="s">
        <v>177</v>
      </c>
      <c r="C18" s="312" t="s">
        <v>325</v>
      </c>
      <c r="D18" s="312" t="s">
        <v>635</v>
      </c>
      <c r="E18" s="312" t="s">
        <v>1051</v>
      </c>
      <c r="F18" s="307">
        <v>740040</v>
      </c>
      <c r="G18" s="307">
        <v>740040</v>
      </c>
      <c r="H18" s="123" t="str">
        <f t="shared" si="0"/>
        <v>01038020060000129</v>
      </c>
    </row>
    <row r="19" spans="1:8" ht="38.25">
      <c r="A19" s="311" t="s">
        <v>1306</v>
      </c>
      <c r="B19" s="312" t="s">
        <v>177</v>
      </c>
      <c r="C19" s="312" t="s">
        <v>325</v>
      </c>
      <c r="D19" s="312" t="s">
        <v>635</v>
      </c>
      <c r="E19" s="312" t="s">
        <v>1307</v>
      </c>
      <c r="F19" s="307">
        <v>386250</v>
      </c>
      <c r="G19" s="307">
        <v>386250</v>
      </c>
      <c r="H19" s="123" t="str">
        <f t="shared" si="0"/>
        <v>01038020060000200</v>
      </c>
    </row>
    <row r="20" spans="1:8" ht="38.25">
      <c r="A20" s="311" t="s">
        <v>1188</v>
      </c>
      <c r="B20" s="312" t="s">
        <v>177</v>
      </c>
      <c r="C20" s="312" t="s">
        <v>325</v>
      </c>
      <c r="D20" s="312" t="s">
        <v>635</v>
      </c>
      <c r="E20" s="312" t="s">
        <v>1189</v>
      </c>
      <c r="F20" s="307">
        <v>386250</v>
      </c>
      <c r="G20" s="307">
        <v>386250</v>
      </c>
      <c r="H20" s="123" t="str">
        <f t="shared" si="0"/>
        <v>01038020060000240</v>
      </c>
    </row>
    <row r="21" spans="1:8">
      <c r="A21" s="311" t="s">
        <v>1214</v>
      </c>
      <c r="B21" s="312" t="s">
        <v>177</v>
      </c>
      <c r="C21" s="312" t="s">
        <v>325</v>
      </c>
      <c r="D21" s="312" t="s">
        <v>635</v>
      </c>
      <c r="E21" s="312" t="s">
        <v>327</v>
      </c>
      <c r="F21" s="307">
        <v>386250</v>
      </c>
      <c r="G21" s="307">
        <v>386250</v>
      </c>
      <c r="H21" s="123" t="str">
        <f t="shared" si="0"/>
        <v>01038020060000244</v>
      </c>
    </row>
    <row r="22" spans="1:8" ht="63.75">
      <c r="A22" s="311" t="s">
        <v>328</v>
      </c>
      <c r="B22" s="312" t="s">
        <v>177</v>
      </c>
      <c r="C22" s="312" t="s">
        <v>325</v>
      </c>
      <c r="D22" s="312" t="s">
        <v>1005</v>
      </c>
      <c r="E22" s="312" t="s">
        <v>1166</v>
      </c>
      <c r="F22" s="307">
        <v>4425220</v>
      </c>
      <c r="G22" s="307">
        <v>4425220</v>
      </c>
      <c r="H22" s="123" t="str">
        <f t="shared" si="0"/>
        <v>01038030000000</v>
      </c>
    </row>
    <row r="23" spans="1:8" ht="63.75">
      <c r="A23" s="311" t="s">
        <v>328</v>
      </c>
      <c r="B23" s="312" t="s">
        <v>177</v>
      </c>
      <c r="C23" s="312" t="s">
        <v>325</v>
      </c>
      <c r="D23" s="312" t="s">
        <v>637</v>
      </c>
      <c r="E23" s="312" t="s">
        <v>1166</v>
      </c>
      <c r="F23" s="307">
        <v>4377220</v>
      </c>
      <c r="G23" s="307">
        <v>4377220</v>
      </c>
      <c r="H23" s="123" t="str">
        <f t="shared" si="0"/>
        <v>01038030060000</v>
      </c>
    </row>
    <row r="24" spans="1:8" ht="76.5">
      <c r="A24" s="311" t="s">
        <v>1305</v>
      </c>
      <c r="B24" s="312" t="s">
        <v>177</v>
      </c>
      <c r="C24" s="312" t="s">
        <v>325</v>
      </c>
      <c r="D24" s="312" t="s">
        <v>637</v>
      </c>
      <c r="E24" s="312" t="s">
        <v>271</v>
      </c>
      <c r="F24" s="307">
        <v>4377220</v>
      </c>
      <c r="G24" s="307">
        <v>4377220</v>
      </c>
      <c r="H24" s="123" t="str">
        <f t="shared" si="0"/>
        <v>01038030060000100</v>
      </c>
    </row>
    <row r="25" spans="1:8" ht="38.25">
      <c r="A25" s="311" t="s">
        <v>1195</v>
      </c>
      <c r="B25" s="312" t="s">
        <v>177</v>
      </c>
      <c r="C25" s="312" t="s">
        <v>325</v>
      </c>
      <c r="D25" s="312" t="s">
        <v>637</v>
      </c>
      <c r="E25" s="312" t="s">
        <v>28</v>
      </c>
      <c r="F25" s="307">
        <v>4377220</v>
      </c>
      <c r="G25" s="307">
        <v>4377220</v>
      </c>
      <c r="H25" s="123" t="str">
        <f t="shared" si="0"/>
        <v>01038030060000120</v>
      </c>
    </row>
    <row r="26" spans="1:8" ht="25.5">
      <c r="A26" s="311" t="s">
        <v>949</v>
      </c>
      <c r="B26" s="312" t="s">
        <v>177</v>
      </c>
      <c r="C26" s="312" t="s">
        <v>325</v>
      </c>
      <c r="D26" s="312" t="s">
        <v>637</v>
      </c>
      <c r="E26" s="312" t="s">
        <v>322</v>
      </c>
      <c r="F26" s="307">
        <v>3111152</v>
      </c>
      <c r="G26" s="307">
        <v>3111152</v>
      </c>
      <c r="H26" s="123" t="str">
        <f t="shared" si="0"/>
        <v>01038030060000121</v>
      </c>
    </row>
    <row r="27" spans="1:8" ht="51">
      <c r="A27" s="311" t="s">
        <v>323</v>
      </c>
      <c r="B27" s="312" t="s">
        <v>177</v>
      </c>
      <c r="C27" s="312" t="s">
        <v>325</v>
      </c>
      <c r="D27" s="312" t="s">
        <v>637</v>
      </c>
      <c r="E27" s="312" t="s">
        <v>324</v>
      </c>
      <c r="F27" s="307">
        <v>50500</v>
      </c>
      <c r="G27" s="307">
        <v>50500</v>
      </c>
      <c r="H27" s="123" t="str">
        <f t="shared" si="0"/>
        <v>01038030060000122</v>
      </c>
    </row>
    <row r="28" spans="1:8" ht="38.25">
      <c r="A28" s="311" t="s">
        <v>1857</v>
      </c>
      <c r="B28" s="312" t="s">
        <v>177</v>
      </c>
      <c r="C28" s="312" t="s">
        <v>325</v>
      </c>
      <c r="D28" s="312" t="s">
        <v>637</v>
      </c>
      <c r="E28" s="312" t="s">
        <v>493</v>
      </c>
      <c r="F28" s="307">
        <v>276000</v>
      </c>
      <c r="G28" s="307">
        <v>276000</v>
      </c>
      <c r="H28" s="123" t="str">
        <f t="shared" si="0"/>
        <v>01038030060000123</v>
      </c>
    </row>
    <row r="29" spans="1:8" ht="63.75">
      <c r="A29" s="311" t="s">
        <v>1050</v>
      </c>
      <c r="B29" s="312" t="s">
        <v>177</v>
      </c>
      <c r="C29" s="312" t="s">
        <v>325</v>
      </c>
      <c r="D29" s="312" t="s">
        <v>637</v>
      </c>
      <c r="E29" s="312" t="s">
        <v>1051</v>
      </c>
      <c r="F29" s="307">
        <v>939568</v>
      </c>
      <c r="G29" s="307">
        <v>939568</v>
      </c>
      <c r="H29" s="123" t="str">
        <f t="shared" si="0"/>
        <v>01038030060000129</v>
      </c>
    </row>
    <row r="30" spans="1:8" ht="76.5">
      <c r="A30" s="311" t="s">
        <v>1128</v>
      </c>
      <c r="B30" s="312" t="s">
        <v>177</v>
      </c>
      <c r="C30" s="312" t="s">
        <v>325</v>
      </c>
      <c r="D30" s="312" t="s">
        <v>638</v>
      </c>
      <c r="E30" s="312" t="s">
        <v>1166</v>
      </c>
      <c r="F30" s="307">
        <v>48000</v>
      </c>
      <c r="G30" s="307">
        <v>48000</v>
      </c>
      <c r="H30" s="123" t="str">
        <f t="shared" si="0"/>
        <v>01038030067000</v>
      </c>
    </row>
    <row r="31" spans="1:8" ht="76.5">
      <c r="A31" s="311" t="s">
        <v>1305</v>
      </c>
      <c r="B31" s="312" t="s">
        <v>177</v>
      </c>
      <c r="C31" s="312" t="s">
        <v>325</v>
      </c>
      <c r="D31" s="312" t="s">
        <v>638</v>
      </c>
      <c r="E31" s="312" t="s">
        <v>271</v>
      </c>
      <c r="F31" s="307">
        <v>48000</v>
      </c>
      <c r="G31" s="307">
        <v>48000</v>
      </c>
      <c r="H31" s="123" t="str">
        <f t="shared" si="0"/>
        <v>01038030067000100</v>
      </c>
    </row>
    <row r="32" spans="1:8" ht="38.25">
      <c r="A32" s="311" t="s">
        <v>1195</v>
      </c>
      <c r="B32" s="312" t="s">
        <v>177</v>
      </c>
      <c r="C32" s="312" t="s">
        <v>325</v>
      </c>
      <c r="D32" s="312" t="s">
        <v>638</v>
      </c>
      <c r="E32" s="312" t="s">
        <v>28</v>
      </c>
      <c r="F32" s="307">
        <v>48000</v>
      </c>
      <c r="G32" s="307">
        <v>48000</v>
      </c>
      <c r="H32" s="123" t="str">
        <f t="shared" si="0"/>
        <v>01038030067000120</v>
      </c>
    </row>
    <row r="33" spans="1:8" ht="51">
      <c r="A33" s="311" t="s">
        <v>323</v>
      </c>
      <c r="B33" s="312" t="s">
        <v>177</v>
      </c>
      <c r="C33" s="312" t="s">
        <v>325</v>
      </c>
      <c r="D33" s="312" t="s">
        <v>638</v>
      </c>
      <c r="E33" s="312" t="s">
        <v>324</v>
      </c>
      <c r="F33" s="307">
        <v>48000</v>
      </c>
      <c r="G33" s="307">
        <v>48000</v>
      </c>
      <c r="H33" s="123" t="str">
        <f t="shared" si="0"/>
        <v>01038030067000122</v>
      </c>
    </row>
    <row r="34" spans="1:8" ht="25.5">
      <c r="A34" s="311" t="s">
        <v>179</v>
      </c>
      <c r="B34" s="312" t="s">
        <v>178</v>
      </c>
      <c r="C34" s="312" t="s">
        <v>1166</v>
      </c>
      <c r="D34" s="312" t="s">
        <v>1166</v>
      </c>
      <c r="E34" s="312" t="s">
        <v>1166</v>
      </c>
      <c r="F34" s="307">
        <v>2841841</v>
      </c>
      <c r="G34" s="307">
        <v>2841841</v>
      </c>
      <c r="H34" s="123" t="str">
        <f t="shared" si="0"/>
        <v/>
      </c>
    </row>
    <row r="35" spans="1:8">
      <c r="A35" s="311" t="s">
        <v>232</v>
      </c>
      <c r="B35" s="312" t="s">
        <v>178</v>
      </c>
      <c r="C35" s="312" t="s">
        <v>1127</v>
      </c>
      <c r="D35" s="312" t="s">
        <v>1166</v>
      </c>
      <c r="E35" s="312" t="s">
        <v>1166</v>
      </c>
      <c r="F35" s="307">
        <v>2841841</v>
      </c>
      <c r="G35" s="307">
        <v>2841841</v>
      </c>
      <c r="H35" s="123" t="str">
        <f t="shared" si="0"/>
        <v>0100</v>
      </c>
    </row>
    <row r="36" spans="1:8" ht="51">
      <c r="A36" s="311" t="s">
        <v>215</v>
      </c>
      <c r="B36" s="312" t="s">
        <v>178</v>
      </c>
      <c r="C36" s="312" t="s">
        <v>329</v>
      </c>
      <c r="D36" s="312" t="s">
        <v>1166</v>
      </c>
      <c r="E36" s="312" t="s">
        <v>1166</v>
      </c>
      <c r="F36" s="307">
        <v>2841841</v>
      </c>
      <c r="G36" s="307">
        <v>2841841</v>
      </c>
      <c r="H36" s="123" t="str">
        <f t="shared" si="0"/>
        <v>0106</v>
      </c>
    </row>
    <row r="37" spans="1:8" ht="38.25">
      <c r="A37" s="311" t="s">
        <v>596</v>
      </c>
      <c r="B37" s="312" t="s">
        <v>178</v>
      </c>
      <c r="C37" s="312" t="s">
        <v>329</v>
      </c>
      <c r="D37" s="312" t="s">
        <v>1002</v>
      </c>
      <c r="E37" s="312" t="s">
        <v>1166</v>
      </c>
      <c r="F37" s="307">
        <v>2841841</v>
      </c>
      <c r="G37" s="307">
        <v>2841841</v>
      </c>
      <c r="H37" s="123" t="str">
        <f t="shared" si="0"/>
        <v>01068000000000</v>
      </c>
    </row>
    <row r="38" spans="1:8" ht="51">
      <c r="A38" s="311" t="s">
        <v>597</v>
      </c>
      <c r="B38" s="312" t="s">
        <v>178</v>
      </c>
      <c r="C38" s="312" t="s">
        <v>329</v>
      </c>
      <c r="D38" s="312" t="s">
        <v>1004</v>
      </c>
      <c r="E38" s="312" t="s">
        <v>1166</v>
      </c>
      <c r="F38" s="307">
        <v>1220861</v>
      </c>
      <c r="G38" s="307">
        <v>1220861</v>
      </c>
      <c r="H38" s="123" t="str">
        <f t="shared" si="0"/>
        <v>01068020000000</v>
      </c>
    </row>
    <row r="39" spans="1:8" ht="51">
      <c r="A39" s="311" t="s">
        <v>326</v>
      </c>
      <c r="B39" s="312" t="s">
        <v>178</v>
      </c>
      <c r="C39" s="312" t="s">
        <v>329</v>
      </c>
      <c r="D39" s="312" t="s">
        <v>635</v>
      </c>
      <c r="E39" s="312" t="s">
        <v>1166</v>
      </c>
      <c r="F39" s="307">
        <v>1180861</v>
      </c>
      <c r="G39" s="307">
        <v>1180861</v>
      </c>
      <c r="H39" s="123" t="str">
        <f t="shared" si="0"/>
        <v>01068020060000</v>
      </c>
    </row>
    <row r="40" spans="1:8" ht="76.5">
      <c r="A40" s="311" t="s">
        <v>1305</v>
      </c>
      <c r="B40" s="312" t="s">
        <v>178</v>
      </c>
      <c r="C40" s="312" t="s">
        <v>329</v>
      </c>
      <c r="D40" s="312" t="s">
        <v>635</v>
      </c>
      <c r="E40" s="312" t="s">
        <v>271</v>
      </c>
      <c r="F40" s="307">
        <v>1079701</v>
      </c>
      <c r="G40" s="307">
        <v>1079701</v>
      </c>
      <c r="H40" s="123" t="str">
        <f t="shared" si="0"/>
        <v>01068020060000100</v>
      </c>
    </row>
    <row r="41" spans="1:8" ht="38.25">
      <c r="A41" s="311" t="s">
        <v>1195</v>
      </c>
      <c r="B41" s="312" t="s">
        <v>178</v>
      </c>
      <c r="C41" s="312" t="s">
        <v>329</v>
      </c>
      <c r="D41" s="312" t="s">
        <v>635</v>
      </c>
      <c r="E41" s="312" t="s">
        <v>28</v>
      </c>
      <c r="F41" s="307">
        <v>1079701</v>
      </c>
      <c r="G41" s="307">
        <v>1079701</v>
      </c>
      <c r="H41" s="123" t="str">
        <f t="shared" si="0"/>
        <v>01068020060000120</v>
      </c>
    </row>
    <row r="42" spans="1:8" ht="25.5">
      <c r="A42" s="311" t="s">
        <v>949</v>
      </c>
      <c r="B42" s="312" t="s">
        <v>178</v>
      </c>
      <c r="C42" s="312" t="s">
        <v>329</v>
      </c>
      <c r="D42" s="312" t="s">
        <v>635</v>
      </c>
      <c r="E42" s="312" t="s">
        <v>322</v>
      </c>
      <c r="F42" s="307">
        <v>816821</v>
      </c>
      <c r="G42" s="307">
        <v>816821</v>
      </c>
      <c r="H42" s="123" t="str">
        <f t="shared" si="0"/>
        <v>01068020060000121</v>
      </c>
    </row>
    <row r="43" spans="1:8" ht="51">
      <c r="A43" s="311" t="s">
        <v>323</v>
      </c>
      <c r="B43" s="312" t="s">
        <v>178</v>
      </c>
      <c r="C43" s="312" t="s">
        <v>329</v>
      </c>
      <c r="D43" s="312" t="s">
        <v>635</v>
      </c>
      <c r="E43" s="312" t="s">
        <v>324</v>
      </c>
      <c r="F43" s="307">
        <v>16200</v>
      </c>
      <c r="G43" s="307">
        <v>16200</v>
      </c>
      <c r="H43" s="123" t="str">
        <f t="shared" si="0"/>
        <v>01068020060000122</v>
      </c>
    </row>
    <row r="44" spans="1:8" ht="63.75">
      <c r="A44" s="311" t="s">
        <v>1050</v>
      </c>
      <c r="B44" s="312" t="s">
        <v>178</v>
      </c>
      <c r="C44" s="312" t="s">
        <v>329</v>
      </c>
      <c r="D44" s="312" t="s">
        <v>635</v>
      </c>
      <c r="E44" s="312" t="s">
        <v>1051</v>
      </c>
      <c r="F44" s="307">
        <v>246680</v>
      </c>
      <c r="G44" s="307">
        <v>246680</v>
      </c>
      <c r="H44" s="123" t="str">
        <f t="shared" si="0"/>
        <v>01068020060000129</v>
      </c>
    </row>
    <row r="45" spans="1:8" ht="38.25">
      <c r="A45" s="311" t="s">
        <v>1306</v>
      </c>
      <c r="B45" s="312" t="s">
        <v>178</v>
      </c>
      <c r="C45" s="312" t="s">
        <v>329</v>
      </c>
      <c r="D45" s="312" t="s">
        <v>635</v>
      </c>
      <c r="E45" s="312" t="s">
        <v>1307</v>
      </c>
      <c r="F45" s="307">
        <v>101160</v>
      </c>
      <c r="G45" s="307">
        <v>101160</v>
      </c>
      <c r="H45" s="123" t="str">
        <f t="shared" si="0"/>
        <v>01068020060000200</v>
      </c>
    </row>
    <row r="46" spans="1:8" ht="38.25">
      <c r="A46" s="311" t="s">
        <v>1188</v>
      </c>
      <c r="B46" s="312" t="s">
        <v>178</v>
      </c>
      <c r="C46" s="312" t="s">
        <v>329</v>
      </c>
      <c r="D46" s="312" t="s">
        <v>635</v>
      </c>
      <c r="E46" s="312" t="s">
        <v>1189</v>
      </c>
      <c r="F46" s="307">
        <v>101160</v>
      </c>
      <c r="G46" s="307">
        <v>101160</v>
      </c>
      <c r="H46" s="123" t="str">
        <f t="shared" si="0"/>
        <v>01068020060000240</v>
      </c>
    </row>
    <row r="47" spans="1:8">
      <c r="A47" s="311" t="s">
        <v>1214</v>
      </c>
      <c r="B47" s="312" t="s">
        <v>178</v>
      </c>
      <c r="C47" s="312" t="s">
        <v>329</v>
      </c>
      <c r="D47" s="312" t="s">
        <v>635</v>
      </c>
      <c r="E47" s="312" t="s">
        <v>327</v>
      </c>
      <c r="F47" s="307">
        <v>101160</v>
      </c>
      <c r="G47" s="307">
        <v>101160</v>
      </c>
      <c r="H47" s="123" t="str">
        <f t="shared" si="0"/>
        <v>01068020060000244</v>
      </c>
    </row>
    <row r="48" spans="1:8" ht="76.5">
      <c r="A48" s="311" t="s">
        <v>555</v>
      </c>
      <c r="B48" s="312" t="s">
        <v>178</v>
      </c>
      <c r="C48" s="312" t="s">
        <v>329</v>
      </c>
      <c r="D48" s="312" t="s">
        <v>636</v>
      </c>
      <c r="E48" s="312" t="s">
        <v>1166</v>
      </c>
      <c r="F48" s="307">
        <v>40000</v>
      </c>
      <c r="G48" s="307">
        <v>40000</v>
      </c>
      <c r="H48" s="123" t="str">
        <f t="shared" si="0"/>
        <v>01068020067000</v>
      </c>
    </row>
    <row r="49" spans="1:8" ht="76.5">
      <c r="A49" s="311" t="s">
        <v>1305</v>
      </c>
      <c r="B49" s="312" t="s">
        <v>178</v>
      </c>
      <c r="C49" s="312" t="s">
        <v>329</v>
      </c>
      <c r="D49" s="312" t="s">
        <v>636</v>
      </c>
      <c r="E49" s="312" t="s">
        <v>271</v>
      </c>
      <c r="F49" s="307">
        <v>40000</v>
      </c>
      <c r="G49" s="307">
        <v>40000</v>
      </c>
      <c r="H49" s="123" t="str">
        <f t="shared" si="0"/>
        <v>01068020067000100</v>
      </c>
    </row>
    <row r="50" spans="1:8" ht="38.25">
      <c r="A50" s="311" t="s">
        <v>1195</v>
      </c>
      <c r="B50" s="312" t="s">
        <v>178</v>
      </c>
      <c r="C50" s="312" t="s">
        <v>329</v>
      </c>
      <c r="D50" s="312" t="s">
        <v>636</v>
      </c>
      <c r="E50" s="312" t="s">
        <v>28</v>
      </c>
      <c r="F50" s="307">
        <v>40000</v>
      </c>
      <c r="G50" s="307">
        <v>40000</v>
      </c>
      <c r="H50" s="123" t="str">
        <f t="shared" si="0"/>
        <v>01068020067000120</v>
      </c>
    </row>
    <row r="51" spans="1:8" ht="51">
      <c r="A51" s="311" t="s">
        <v>323</v>
      </c>
      <c r="B51" s="312" t="s">
        <v>178</v>
      </c>
      <c r="C51" s="312" t="s">
        <v>329</v>
      </c>
      <c r="D51" s="312" t="s">
        <v>636</v>
      </c>
      <c r="E51" s="312" t="s">
        <v>324</v>
      </c>
      <c r="F51" s="307">
        <v>40000</v>
      </c>
      <c r="G51" s="307">
        <v>40000</v>
      </c>
      <c r="H51" s="123" t="str">
        <f t="shared" si="0"/>
        <v>01068020067000122</v>
      </c>
    </row>
    <row r="52" spans="1:8" ht="76.5">
      <c r="A52" s="311" t="s">
        <v>330</v>
      </c>
      <c r="B52" s="312" t="s">
        <v>178</v>
      </c>
      <c r="C52" s="312" t="s">
        <v>329</v>
      </c>
      <c r="D52" s="312" t="s">
        <v>1006</v>
      </c>
      <c r="E52" s="312" t="s">
        <v>1166</v>
      </c>
      <c r="F52" s="307">
        <v>1620980</v>
      </c>
      <c r="G52" s="307">
        <v>1620980</v>
      </c>
      <c r="H52" s="123" t="str">
        <f t="shared" si="0"/>
        <v>01068040000000</v>
      </c>
    </row>
    <row r="53" spans="1:8" ht="76.5">
      <c r="A53" s="311" t="s">
        <v>330</v>
      </c>
      <c r="B53" s="312" t="s">
        <v>178</v>
      </c>
      <c r="C53" s="312" t="s">
        <v>329</v>
      </c>
      <c r="D53" s="312" t="s">
        <v>639</v>
      </c>
      <c r="E53" s="312" t="s">
        <v>1166</v>
      </c>
      <c r="F53" s="307">
        <v>1580980</v>
      </c>
      <c r="G53" s="307">
        <v>1580980</v>
      </c>
      <c r="H53" s="123" t="str">
        <f t="shared" si="0"/>
        <v>01068040060000</v>
      </c>
    </row>
    <row r="54" spans="1:8" ht="76.5">
      <c r="A54" s="311" t="s">
        <v>1305</v>
      </c>
      <c r="B54" s="312" t="s">
        <v>178</v>
      </c>
      <c r="C54" s="312" t="s">
        <v>329</v>
      </c>
      <c r="D54" s="312" t="s">
        <v>639</v>
      </c>
      <c r="E54" s="312" t="s">
        <v>271</v>
      </c>
      <c r="F54" s="307">
        <v>1580980</v>
      </c>
      <c r="G54" s="307">
        <v>1580980</v>
      </c>
      <c r="H54" s="123" t="str">
        <f t="shared" si="0"/>
        <v>01068040060000100</v>
      </c>
    </row>
    <row r="55" spans="1:8" ht="38.25">
      <c r="A55" s="311" t="s">
        <v>1195</v>
      </c>
      <c r="B55" s="312" t="s">
        <v>178</v>
      </c>
      <c r="C55" s="312" t="s">
        <v>329</v>
      </c>
      <c r="D55" s="312" t="s">
        <v>639</v>
      </c>
      <c r="E55" s="312" t="s">
        <v>28</v>
      </c>
      <c r="F55" s="307">
        <v>1580980</v>
      </c>
      <c r="G55" s="307">
        <v>1580980</v>
      </c>
      <c r="H55" s="123" t="str">
        <f t="shared" si="0"/>
        <v>01068040060000120</v>
      </c>
    </row>
    <row r="56" spans="1:8" ht="25.5">
      <c r="A56" s="311" t="s">
        <v>949</v>
      </c>
      <c r="B56" s="312" t="s">
        <v>178</v>
      </c>
      <c r="C56" s="312" t="s">
        <v>329</v>
      </c>
      <c r="D56" s="312" t="s">
        <v>639</v>
      </c>
      <c r="E56" s="312" t="s">
        <v>322</v>
      </c>
      <c r="F56" s="307">
        <v>1201828</v>
      </c>
      <c r="G56" s="307">
        <v>1201828</v>
      </c>
      <c r="H56" s="123" t="str">
        <f t="shared" si="0"/>
        <v>01068040060000121</v>
      </c>
    </row>
    <row r="57" spans="1:8" ht="51">
      <c r="A57" s="311" t="s">
        <v>323</v>
      </c>
      <c r="B57" s="312" t="s">
        <v>178</v>
      </c>
      <c r="C57" s="312" t="s">
        <v>329</v>
      </c>
      <c r="D57" s="312" t="s">
        <v>639</v>
      </c>
      <c r="E57" s="312" t="s">
        <v>324</v>
      </c>
      <c r="F57" s="307">
        <v>16200</v>
      </c>
      <c r="G57" s="307">
        <v>16200</v>
      </c>
      <c r="H57" s="123" t="str">
        <f t="shared" si="0"/>
        <v>01068040060000122</v>
      </c>
    </row>
    <row r="58" spans="1:8" ht="63.75">
      <c r="A58" s="311" t="s">
        <v>1050</v>
      </c>
      <c r="B58" s="312" t="s">
        <v>178</v>
      </c>
      <c r="C58" s="312" t="s">
        <v>329</v>
      </c>
      <c r="D58" s="312" t="s">
        <v>639</v>
      </c>
      <c r="E58" s="312" t="s">
        <v>1051</v>
      </c>
      <c r="F58" s="307">
        <v>362952</v>
      </c>
      <c r="G58" s="307">
        <v>362952</v>
      </c>
      <c r="H58" s="123" t="str">
        <f t="shared" si="0"/>
        <v>01068040060000129</v>
      </c>
    </row>
    <row r="59" spans="1:8" ht="89.25">
      <c r="A59" s="311" t="s">
        <v>556</v>
      </c>
      <c r="B59" s="312" t="s">
        <v>178</v>
      </c>
      <c r="C59" s="312" t="s">
        <v>329</v>
      </c>
      <c r="D59" s="312" t="s">
        <v>640</v>
      </c>
      <c r="E59" s="312" t="s">
        <v>1166</v>
      </c>
      <c r="F59" s="307">
        <v>40000</v>
      </c>
      <c r="G59" s="307">
        <v>40000</v>
      </c>
      <c r="H59" s="123" t="str">
        <f t="shared" si="0"/>
        <v>01068040067000</v>
      </c>
    </row>
    <row r="60" spans="1:8" ht="76.5">
      <c r="A60" s="311" t="s">
        <v>1305</v>
      </c>
      <c r="B60" s="312" t="s">
        <v>178</v>
      </c>
      <c r="C60" s="312" t="s">
        <v>329</v>
      </c>
      <c r="D60" s="312" t="s">
        <v>640</v>
      </c>
      <c r="E60" s="312" t="s">
        <v>271</v>
      </c>
      <c r="F60" s="307">
        <v>40000</v>
      </c>
      <c r="G60" s="307">
        <v>40000</v>
      </c>
      <c r="H60" s="123" t="str">
        <f t="shared" si="0"/>
        <v>01068040067000100</v>
      </c>
    </row>
    <row r="61" spans="1:8" ht="38.25">
      <c r="A61" s="311" t="s">
        <v>1195</v>
      </c>
      <c r="B61" s="312" t="s">
        <v>178</v>
      </c>
      <c r="C61" s="312" t="s">
        <v>329</v>
      </c>
      <c r="D61" s="312" t="s">
        <v>640</v>
      </c>
      <c r="E61" s="312" t="s">
        <v>28</v>
      </c>
      <c r="F61" s="307">
        <v>40000</v>
      </c>
      <c r="G61" s="307">
        <v>40000</v>
      </c>
      <c r="H61" s="123" t="str">
        <f t="shared" si="0"/>
        <v>01068040067000120</v>
      </c>
    </row>
    <row r="62" spans="1:8" ht="51">
      <c r="A62" s="311" t="s">
        <v>323</v>
      </c>
      <c r="B62" s="312" t="s">
        <v>178</v>
      </c>
      <c r="C62" s="312" t="s">
        <v>329</v>
      </c>
      <c r="D62" s="312" t="s">
        <v>640</v>
      </c>
      <c r="E62" s="312" t="s">
        <v>324</v>
      </c>
      <c r="F62" s="307">
        <v>40000</v>
      </c>
      <c r="G62" s="307">
        <v>40000</v>
      </c>
      <c r="H62" s="123" t="str">
        <f t="shared" si="0"/>
        <v>01068040067000122</v>
      </c>
    </row>
    <row r="63" spans="1:8">
      <c r="A63" s="311" t="s">
        <v>180</v>
      </c>
      <c r="B63" s="312" t="s">
        <v>5</v>
      </c>
      <c r="C63" s="312" t="s">
        <v>1166</v>
      </c>
      <c r="D63" s="312" t="s">
        <v>1166</v>
      </c>
      <c r="E63" s="312" t="s">
        <v>1166</v>
      </c>
      <c r="F63" s="307">
        <v>393811359</v>
      </c>
      <c r="G63" s="307">
        <v>370446654</v>
      </c>
      <c r="H63" s="123" t="str">
        <f t="shared" si="0"/>
        <v/>
      </c>
    </row>
    <row r="64" spans="1:8">
      <c r="A64" s="311" t="s">
        <v>232</v>
      </c>
      <c r="B64" s="312" t="s">
        <v>5</v>
      </c>
      <c r="C64" s="312" t="s">
        <v>1127</v>
      </c>
      <c r="D64" s="312" t="s">
        <v>1166</v>
      </c>
      <c r="E64" s="312" t="s">
        <v>1166</v>
      </c>
      <c r="F64" s="307">
        <v>82177880</v>
      </c>
      <c r="G64" s="307">
        <v>81045171</v>
      </c>
      <c r="H64" s="123" t="str">
        <f t="shared" si="0"/>
        <v>0100</v>
      </c>
    </row>
    <row r="65" spans="1:8" ht="51">
      <c r="A65" s="311" t="s">
        <v>1299</v>
      </c>
      <c r="B65" s="312" t="s">
        <v>5</v>
      </c>
      <c r="C65" s="312" t="s">
        <v>320</v>
      </c>
      <c r="D65" s="312" t="s">
        <v>1166</v>
      </c>
      <c r="E65" s="312" t="s">
        <v>1166</v>
      </c>
      <c r="F65" s="307">
        <v>3055327</v>
      </c>
      <c r="G65" s="307">
        <v>3055327</v>
      </c>
      <c r="H65" s="123" t="str">
        <f t="shared" si="0"/>
        <v>0102</v>
      </c>
    </row>
    <row r="66" spans="1:8" ht="38.25">
      <c r="A66" s="311" t="s">
        <v>596</v>
      </c>
      <c r="B66" s="312" t="s">
        <v>5</v>
      </c>
      <c r="C66" s="312" t="s">
        <v>320</v>
      </c>
      <c r="D66" s="312" t="s">
        <v>1002</v>
      </c>
      <c r="E66" s="312" t="s">
        <v>1166</v>
      </c>
      <c r="F66" s="307">
        <v>3055327</v>
      </c>
      <c r="G66" s="307">
        <v>3055327</v>
      </c>
      <c r="H66" s="123" t="str">
        <f t="shared" si="0"/>
        <v>01028000000000</v>
      </c>
    </row>
    <row r="67" spans="1:8" ht="63.75">
      <c r="A67" s="311" t="s">
        <v>321</v>
      </c>
      <c r="B67" s="312" t="s">
        <v>5</v>
      </c>
      <c r="C67" s="312" t="s">
        <v>320</v>
      </c>
      <c r="D67" s="312" t="s">
        <v>1003</v>
      </c>
      <c r="E67" s="312" t="s">
        <v>1166</v>
      </c>
      <c r="F67" s="307">
        <v>3055327</v>
      </c>
      <c r="G67" s="307">
        <v>3055327</v>
      </c>
      <c r="H67" s="123" t="str">
        <f t="shared" si="0"/>
        <v>01028010000000</v>
      </c>
    </row>
    <row r="68" spans="1:8" ht="63.75">
      <c r="A68" s="311" t="s">
        <v>321</v>
      </c>
      <c r="B68" s="312" t="s">
        <v>5</v>
      </c>
      <c r="C68" s="312" t="s">
        <v>320</v>
      </c>
      <c r="D68" s="312" t="s">
        <v>641</v>
      </c>
      <c r="E68" s="312" t="s">
        <v>1166</v>
      </c>
      <c r="F68" s="307">
        <v>2980327</v>
      </c>
      <c r="G68" s="307">
        <v>2980327</v>
      </c>
      <c r="H68" s="123" t="str">
        <f t="shared" si="0"/>
        <v>01028010060000</v>
      </c>
    </row>
    <row r="69" spans="1:8" ht="76.5">
      <c r="A69" s="311" t="s">
        <v>1305</v>
      </c>
      <c r="B69" s="312" t="s">
        <v>5</v>
      </c>
      <c r="C69" s="312" t="s">
        <v>320</v>
      </c>
      <c r="D69" s="312" t="s">
        <v>641</v>
      </c>
      <c r="E69" s="312" t="s">
        <v>271</v>
      </c>
      <c r="F69" s="307">
        <v>2980327</v>
      </c>
      <c r="G69" s="307">
        <v>2980327</v>
      </c>
      <c r="H69" s="123" t="str">
        <f t="shared" si="0"/>
        <v>01028010060000100</v>
      </c>
    </row>
    <row r="70" spans="1:8" ht="38.25">
      <c r="A70" s="311" t="s">
        <v>1195</v>
      </c>
      <c r="B70" s="312" t="s">
        <v>5</v>
      </c>
      <c r="C70" s="312" t="s">
        <v>320</v>
      </c>
      <c r="D70" s="312" t="s">
        <v>641</v>
      </c>
      <c r="E70" s="312" t="s">
        <v>28</v>
      </c>
      <c r="F70" s="307">
        <v>2980327</v>
      </c>
      <c r="G70" s="307">
        <v>2980327</v>
      </c>
      <c r="H70" s="123" t="str">
        <f t="shared" si="0"/>
        <v>01028010060000120</v>
      </c>
    </row>
    <row r="71" spans="1:8" ht="25.5">
      <c r="A71" s="311" t="s">
        <v>949</v>
      </c>
      <c r="B71" s="312" t="s">
        <v>5</v>
      </c>
      <c r="C71" s="312" t="s">
        <v>320</v>
      </c>
      <c r="D71" s="312" t="s">
        <v>641</v>
      </c>
      <c r="E71" s="312" t="s">
        <v>322</v>
      </c>
      <c r="F71" s="307">
        <v>2170593</v>
      </c>
      <c r="G71" s="307">
        <v>2170593</v>
      </c>
      <c r="H71" s="123" t="str">
        <f t="shared" si="0"/>
        <v>01028010060000121</v>
      </c>
    </row>
    <row r="72" spans="1:8" ht="51">
      <c r="A72" s="311" t="s">
        <v>323</v>
      </c>
      <c r="B72" s="312" t="s">
        <v>5</v>
      </c>
      <c r="C72" s="312" t="s">
        <v>320</v>
      </c>
      <c r="D72" s="312" t="s">
        <v>641</v>
      </c>
      <c r="E72" s="312" t="s">
        <v>324</v>
      </c>
      <c r="F72" s="307">
        <v>192000</v>
      </c>
      <c r="G72" s="307">
        <v>192000</v>
      </c>
      <c r="H72" s="123" t="str">
        <f t="shared" si="0"/>
        <v>01028010060000122</v>
      </c>
    </row>
    <row r="73" spans="1:8" ht="63.75">
      <c r="A73" s="311" t="s">
        <v>1050</v>
      </c>
      <c r="B73" s="312" t="s">
        <v>5</v>
      </c>
      <c r="C73" s="312" t="s">
        <v>320</v>
      </c>
      <c r="D73" s="312" t="s">
        <v>641</v>
      </c>
      <c r="E73" s="312" t="s">
        <v>1051</v>
      </c>
      <c r="F73" s="307">
        <v>617734</v>
      </c>
      <c r="G73" s="307">
        <v>617734</v>
      </c>
      <c r="H73" s="123" t="str">
        <f t="shared" si="0"/>
        <v>01028010060000129</v>
      </c>
    </row>
    <row r="74" spans="1:8" ht="76.5">
      <c r="A74" s="311" t="s">
        <v>1658</v>
      </c>
      <c r="B74" s="312" t="s">
        <v>5</v>
      </c>
      <c r="C74" s="312" t="s">
        <v>320</v>
      </c>
      <c r="D74" s="312" t="s">
        <v>1659</v>
      </c>
      <c r="E74" s="312" t="s">
        <v>1166</v>
      </c>
      <c r="F74" s="307">
        <v>75000</v>
      </c>
      <c r="G74" s="307">
        <v>75000</v>
      </c>
      <c r="H74" s="123" t="str">
        <f t="shared" ref="H74:H131" si="1">CONCATENATE(C74,,D74,E74)</f>
        <v>01028010067000</v>
      </c>
    </row>
    <row r="75" spans="1:8" ht="76.5">
      <c r="A75" s="311" t="s">
        <v>1305</v>
      </c>
      <c r="B75" s="312" t="s">
        <v>5</v>
      </c>
      <c r="C75" s="312" t="s">
        <v>320</v>
      </c>
      <c r="D75" s="312" t="s">
        <v>1659</v>
      </c>
      <c r="E75" s="312" t="s">
        <v>271</v>
      </c>
      <c r="F75" s="307">
        <v>75000</v>
      </c>
      <c r="G75" s="307">
        <v>75000</v>
      </c>
      <c r="H75" s="123" t="str">
        <f t="shared" si="1"/>
        <v>01028010067000100</v>
      </c>
    </row>
    <row r="76" spans="1:8" ht="38.25">
      <c r="A76" s="311" t="s">
        <v>1195</v>
      </c>
      <c r="B76" s="312" t="s">
        <v>5</v>
      </c>
      <c r="C76" s="312" t="s">
        <v>320</v>
      </c>
      <c r="D76" s="312" t="s">
        <v>1659</v>
      </c>
      <c r="E76" s="312" t="s">
        <v>28</v>
      </c>
      <c r="F76" s="307">
        <v>75000</v>
      </c>
      <c r="G76" s="307">
        <v>75000</v>
      </c>
      <c r="H76" s="123" t="str">
        <f t="shared" si="1"/>
        <v>01028010067000120</v>
      </c>
    </row>
    <row r="77" spans="1:8" ht="51">
      <c r="A77" s="311" t="s">
        <v>323</v>
      </c>
      <c r="B77" s="312" t="s">
        <v>5</v>
      </c>
      <c r="C77" s="312" t="s">
        <v>320</v>
      </c>
      <c r="D77" s="312" t="s">
        <v>1659</v>
      </c>
      <c r="E77" s="312" t="s">
        <v>324</v>
      </c>
      <c r="F77" s="307">
        <v>75000</v>
      </c>
      <c r="G77" s="307">
        <v>75000</v>
      </c>
      <c r="H77" s="123" t="str">
        <f t="shared" si="1"/>
        <v>01028010067000122</v>
      </c>
    </row>
    <row r="78" spans="1:8" ht="63.75">
      <c r="A78" s="311" t="s">
        <v>234</v>
      </c>
      <c r="B78" s="312" t="s">
        <v>5</v>
      </c>
      <c r="C78" s="312" t="s">
        <v>331</v>
      </c>
      <c r="D78" s="312" t="s">
        <v>1166</v>
      </c>
      <c r="E78" s="312" t="s">
        <v>1166</v>
      </c>
      <c r="F78" s="307">
        <v>78603453</v>
      </c>
      <c r="G78" s="307">
        <v>77473144</v>
      </c>
      <c r="H78" s="123" t="str">
        <f t="shared" si="1"/>
        <v>0104</v>
      </c>
    </row>
    <row r="79" spans="1:8" ht="63.75">
      <c r="A79" s="311" t="s">
        <v>1692</v>
      </c>
      <c r="B79" s="312" t="s">
        <v>5</v>
      </c>
      <c r="C79" s="312" t="s">
        <v>331</v>
      </c>
      <c r="D79" s="312" t="s">
        <v>974</v>
      </c>
      <c r="E79" s="312" t="s">
        <v>1166</v>
      </c>
      <c r="F79" s="307">
        <v>73395</v>
      </c>
      <c r="G79" s="307">
        <v>73395</v>
      </c>
      <c r="H79" s="123" t="str">
        <f t="shared" si="1"/>
        <v>01040400000000</v>
      </c>
    </row>
    <row r="80" spans="1:8" ht="25.5">
      <c r="A80" s="311" t="s">
        <v>456</v>
      </c>
      <c r="B80" s="312" t="s">
        <v>5</v>
      </c>
      <c r="C80" s="312" t="s">
        <v>331</v>
      </c>
      <c r="D80" s="312" t="s">
        <v>976</v>
      </c>
      <c r="E80" s="312" t="s">
        <v>1166</v>
      </c>
      <c r="F80" s="307">
        <v>73395</v>
      </c>
      <c r="G80" s="307">
        <v>73395</v>
      </c>
      <c r="H80" s="123" t="str">
        <f t="shared" si="1"/>
        <v>01040420000000</v>
      </c>
    </row>
    <row r="81" spans="1:8" ht="114.75">
      <c r="A81" s="311" t="s">
        <v>332</v>
      </c>
      <c r="B81" s="312" t="s">
        <v>5</v>
      </c>
      <c r="C81" s="312" t="s">
        <v>331</v>
      </c>
      <c r="D81" s="312" t="s">
        <v>642</v>
      </c>
      <c r="E81" s="312" t="s">
        <v>1166</v>
      </c>
      <c r="F81" s="307">
        <v>73395</v>
      </c>
      <c r="G81" s="307">
        <v>73395</v>
      </c>
      <c r="H81" s="123" t="str">
        <f t="shared" si="1"/>
        <v>01040420080040</v>
      </c>
    </row>
    <row r="82" spans="1:8" ht="38.25">
      <c r="A82" s="311" t="s">
        <v>1306</v>
      </c>
      <c r="B82" s="312" t="s">
        <v>5</v>
      </c>
      <c r="C82" s="312" t="s">
        <v>331</v>
      </c>
      <c r="D82" s="312" t="s">
        <v>642</v>
      </c>
      <c r="E82" s="312" t="s">
        <v>1307</v>
      </c>
      <c r="F82" s="307">
        <v>73395</v>
      </c>
      <c r="G82" s="307">
        <v>73395</v>
      </c>
      <c r="H82" s="123" t="str">
        <f t="shared" si="1"/>
        <v>01040420080040200</v>
      </c>
    </row>
    <row r="83" spans="1:8" ht="38.25">
      <c r="A83" s="311" t="s">
        <v>1188</v>
      </c>
      <c r="B83" s="312" t="s">
        <v>5</v>
      </c>
      <c r="C83" s="312" t="s">
        <v>331</v>
      </c>
      <c r="D83" s="312" t="s">
        <v>642</v>
      </c>
      <c r="E83" s="312" t="s">
        <v>1189</v>
      </c>
      <c r="F83" s="307">
        <v>73395</v>
      </c>
      <c r="G83" s="307">
        <v>73395</v>
      </c>
      <c r="H83" s="123" t="str">
        <f t="shared" si="1"/>
        <v>01040420080040240</v>
      </c>
    </row>
    <row r="84" spans="1:8">
      <c r="A84" s="311" t="s">
        <v>1214</v>
      </c>
      <c r="B84" s="312" t="s">
        <v>5</v>
      </c>
      <c r="C84" s="312" t="s">
        <v>331</v>
      </c>
      <c r="D84" s="312" t="s">
        <v>642</v>
      </c>
      <c r="E84" s="312" t="s">
        <v>327</v>
      </c>
      <c r="F84" s="307">
        <v>73395</v>
      </c>
      <c r="G84" s="307">
        <v>73395</v>
      </c>
      <c r="H84" s="123" t="str">
        <f t="shared" si="1"/>
        <v>01040420080040244</v>
      </c>
    </row>
    <row r="85" spans="1:8" ht="38.25">
      <c r="A85" s="311" t="s">
        <v>596</v>
      </c>
      <c r="B85" s="312" t="s">
        <v>5</v>
      </c>
      <c r="C85" s="312" t="s">
        <v>331</v>
      </c>
      <c r="D85" s="312" t="s">
        <v>1002</v>
      </c>
      <c r="E85" s="312" t="s">
        <v>1166</v>
      </c>
      <c r="F85" s="307">
        <v>78530058</v>
      </c>
      <c r="G85" s="307">
        <v>77399749</v>
      </c>
      <c r="H85" s="123" t="str">
        <f t="shared" si="1"/>
        <v>01048000000000</v>
      </c>
    </row>
    <row r="86" spans="1:8" ht="51">
      <c r="A86" s="311" t="s">
        <v>597</v>
      </c>
      <c r="B86" s="312" t="s">
        <v>5</v>
      </c>
      <c r="C86" s="312" t="s">
        <v>331</v>
      </c>
      <c r="D86" s="312" t="s">
        <v>1004</v>
      </c>
      <c r="E86" s="312" t="s">
        <v>1166</v>
      </c>
      <c r="F86" s="307">
        <v>78530058</v>
      </c>
      <c r="G86" s="307">
        <v>77399749</v>
      </c>
      <c r="H86" s="123" t="str">
        <f t="shared" si="1"/>
        <v>01048020000000</v>
      </c>
    </row>
    <row r="87" spans="1:8" ht="51">
      <c r="A87" s="311" t="s">
        <v>326</v>
      </c>
      <c r="B87" s="312" t="s">
        <v>5</v>
      </c>
      <c r="C87" s="312" t="s">
        <v>331</v>
      </c>
      <c r="D87" s="312" t="s">
        <v>635</v>
      </c>
      <c r="E87" s="312" t="s">
        <v>1166</v>
      </c>
      <c r="F87" s="307">
        <v>53834622</v>
      </c>
      <c r="G87" s="307">
        <v>52704313</v>
      </c>
      <c r="H87" s="123" t="str">
        <f t="shared" si="1"/>
        <v>01048020060000</v>
      </c>
    </row>
    <row r="88" spans="1:8" ht="76.5">
      <c r="A88" s="311" t="s">
        <v>1305</v>
      </c>
      <c r="B88" s="312" t="s">
        <v>5</v>
      </c>
      <c r="C88" s="312" t="s">
        <v>331</v>
      </c>
      <c r="D88" s="312" t="s">
        <v>635</v>
      </c>
      <c r="E88" s="312" t="s">
        <v>271</v>
      </c>
      <c r="F88" s="307">
        <v>50632113</v>
      </c>
      <c r="G88" s="307">
        <v>50632113</v>
      </c>
      <c r="H88" s="123" t="str">
        <f t="shared" si="1"/>
        <v>01048020060000100</v>
      </c>
    </row>
    <row r="89" spans="1:8" ht="38.25">
      <c r="A89" s="311" t="s">
        <v>1195</v>
      </c>
      <c r="B89" s="312" t="s">
        <v>5</v>
      </c>
      <c r="C89" s="312" t="s">
        <v>331</v>
      </c>
      <c r="D89" s="312" t="s">
        <v>635</v>
      </c>
      <c r="E89" s="312" t="s">
        <v>28</v>
      </c>
      <c r="F89" s="307">
        <v>50632113</v>
      </c>
      <c r="G89" s="307">
        <v>50632113</v>
      </c>
      <c r="H89" s="123" t="str">
        <f t="shared" si="1"/>
        <v>01048020060000120</v>
      </c>
    </row>
    <row r="90" spans="1:8" ht="25.5">
      <c r="A90" s="311" t="s">
        <v>949</v>
      </c>
      <c r="B90" s="312" t="s">
        <v>5</v>
      </c>
      <c r="C90" s="312" t="s">
        <v>331</v>
      </c>
      <c r="D90" s="312" t="s">
        <v>635</v>
      </c>
      <c r="E90" s="312" t="s">
        <v>322</v>
      </c>
      <c r="F90" s="307">
        <v>38390563</v>
      </c>
      <c r="G90" s="307">
        <v>38390563</v>
      </c>
      <c r="H90" s="123" t="str">
        <f t="shared" si="1"/>
        <v>01048020060000121</v>
      </c>
    </row>
    <row r="91" spans="1:8" ht="51">
      <c r="A91" s="311" t="s">
        <v>323</v>
      </c>
      <c r="B91" s="312" t="s">
        <v>5</v>
      </c>
      <c r="C91" s="312" t="s">
        <v>331</v>
      </c>
      <c r="D91" s="312" t="s">
        <v>635</v>
      </c>
      <c r="E91" s="312" t="s">
        <v>324</v>
      </c>
      <c r="F91" s="307">
        <v>647600</v>
      </c>
      <c r="G91" s="307">
        <v>647600</v>
      </c>
      <c r="H91" s="123" t="str">
        <f t="shared" si="1"/>
        <v>01048020060000122</v>
      </c>
    </row>
    <row r="92" spans="1:8" ht="63.75">
      <c r="A92" s="311" t="s">
        <v>1050</v>
      </c>
      <c r="B92" s="312" t="s">
        <v>5</v>
      </c>
      <c r="C92" s="312" t="s">
        <v>331</v>
      </c>
      <c r="D92" s="312" t="s">
        <v>635</v>
      </c>
      <c r="E92" s="312" t="s">
        <v>1051</v>
      </c>
      <c r="F92" s="307">
        <v>11593950</v>
      </c>
      <c r="G92" s="307">
        <v>11593950</v>
      </c>
      <c r="H92" s="123" t="str">
        <f t="shared" si="1"/>
        <v>01048020060000129</v>
      </c>
    </row>
    <row r="93" spans="1:8" ht="38.25">
      <c r="A93" s="311" t="s">
        <v>1306</v>
      </c>
      <c r="B93" s="312" t="s">
        <v>5</v>
      </c>
      <c r="C93" s="312" t="s">
        <v>331</v>
      </c>
      <c r="D93" s="312" t="s">
        <v>635</v>
      </c>
      <c r="E93" s="312" t="s">
        <v>1307</v>
      </c>
      <c r="F93" s="307">
        <v>2647669</v>
      </c>
      <c r="G93" s="307">
        <v>1517360</v>
      </c>
      <c r="H93" s="123" t="str">
        <f t="shared" si="1"/>
        <v>01048020060000200</v>
      </c>
    </row>
    <row r="94" spans="1:8" ht="38.25">
      <c r="A94" s="311" t="s">
        <v>1188</v>
      </c>
      <c r="B94" s="312" t="s">
        <v>5</v>
      </c>
      <c r="C94" s="312" t="s">
        <v>331</v>
      </c>
      <c r="D94" s="312" t="s">
        <v>635</v>
      </c>
      <c r="E94" s="312" t="s">
        <v>1189</v>
      </c>
      <c r="F94" s="307">
        <v>2647669</v>
      </c>
      <c r="G94" s="307">
        <v>1517360</v>
      </c>
      <c r="H94" s="123" t="str">
        <f t="shared" si="1"/>
        <v>01048020060000240</v>
      </c>
    </row>
    <row r="95" spans="1:8">
      <c r="A95" s="311" t="s">
        <v>1214</v>
      </c>
      <c r="B95" s="312" t="s">
        <v>5</v>
      </c>
      <c r="C95" s="312" t="s">
        <v>331</v>
      </c>
      <c r="D95" s="312" t="s">
        <v>635</v>
      </c>
      <c r="E95" s="312" t="s">
        <v>327</v>
      </c>
      <c r="F95" s="307">
        <v>2647669</v>
      </c>
      <c r="G95" s="307">
        <v>1517360</v>
      </c>
      <c r="H95" s="123" t="str">
        <f t="shared" si="1"/>
        <v>01048020060000244</v>
      </c>
    </row>
    <row r="96" spans="1:8">
      <c r="A96" s="311" t="s">
        <v>1308</v>
      </c>
      <c r="B96" s="312" t="s">
        <v>5</v>
      </c>
      <c r="C96" s="312" t="s">
        <v>331</v>
      </c>
      <c r="D96" s="312" t="s">
        <v>635</v>
      </c>
      <c r="E96" s="312" t="s">
        <v>1309</v>
      </c>
      <c r="F96" s="307">
        <v>554840</v>
      </c>
      <c r="G96" s="307">
        <v>554840</v>
      </c>
      <c r="H96" s="123" t="str">
        <f t="shared" si="1"/>
        <v>01048020060000800</v>
      </c>
    </row>
    <row r="97" spans="1:8">
      <c r="A97" s="311" t="s">
        <v>1193</v>
      </c>
      <c r="B97" s="312" t="s">
        <v>5</v>
      </c>
      <c r="C97" s="312" t="s">
        <v>331</v>
      </c>
      <c r="D97" s="312" t="s">
        <v>635</v>
      </c>
      <c r="E97" s="312" t="s">
        <v>1194</v>
      </c>
      <c r="F97" s="307">
        <v>554840</v>
      </c>
      <c r="G97" s="307">
        <v>554840</v>
      </c>
      <c r="H97" s="123" t="str">
        <f t="shared" si="1"/>
        <v>01048020060000850</v>
      </c>
    </row>
    <row r="98" spans="1:8">
      <c r="A98" s="311" t="s">
        <v>1053</v>
      </c>
      <c r="B98" s="312" t="s">
        <v>5</v>
      </c>
      <c r="C98" s="312" t="s">
        <v>331</v>
      </c>
      <c r="D98" s="312" t="s">
        <v>635</v>
      </c>
      <c r="E98" s="312" t="s">
        <v>1054</v>
      </c>
      <c r="F98" s="307">
        <v>554840</v>
      </c>
      <c r="G98" s="307">
        <v>554840</v>
      </c>
      <c r="H98" s="123" t="str">
        <f t="shared" si="1"/>
        <v>01048020060000853</v>
      </c>
    </row>
    <row r="99" spans="1:8" ht="89.25">
      <c r="A99" s="311" t="s">
        <v>557</v>
      </c>
      <c r="B99" s="312" t="s">
        <v>5</v>
      </c>
      <c r="C99" s="312" t="s">
        <v>331</v>
      </c>
      <c r="D99" s="312" t="s">
        <v>645</v>
      </c>
      <c r="E99" s="312" t="s">
        <v>1166</v>
      </c>
      <c r="F99" s="307">
        <v>1990000</v>
      </c>
      <c r="G99" s="307">
        <v>1990000</v>
      </c>
      <c r="H99" s="123" t="str">
        <f t="shared" si="1"/>
        <v>01048020061000</v>
      </c>
    </row>
    <row r="100" spans="1:8" ht="76.5">
      <c r="A100" s="311" t="s">
        <v>1305</v>
      </c>
      <c r="B100" s="312" t="s">
        <v>5</v>
      </c>
      <c r="C100" s="312" t="s">
        <v>331</v>
      </c>
      <c r="D100" s="312" t="s">
        <v>645</v>
      </c>
      <c r="E100" s="312" t="s">
        <v>271</v>
      </c>
      <c r="F100" s="307">
        <v>1990000</v>
      </c>
      <c r="G100" s="307">
        <v>1990000</v>
      </c>
      <c r="H100" s="123" t="str">
        <f t="shared" si="1"/>
        <v>01048020061000100</v>
      </c>
    </row>
    <row r="101" spans="1:8" ht="38.25">
      <c r="A101" s="311" t="s">
        <v>1195</v>
      </c>
      <c r="B101" s="312" t="s">
        <v>5</v>
      </c>
      <c r="C101" s="312" t="s">
        <v>331</v>
      </c>
      <c r="D101" s="312" t="s">
        <v>645</v>
      </c>
      <c r="E101" s="312" t="s">
        <v>28</v>
      </c>
      <c r="F101" s="307">
        <v>1990000</v>
      </c>
      <c r="G101" s="307">
        <v>1990000</v>
      </c>
      <c r="H101" s="123" t="str">
        <f t="shared" si="1"/>
        <v>01048020061000120</v>
      </c>
    </row>
    <row r="102" spans="1:8" ht="25.5">
      <c r="A102" s="311" t="s">
        <v>949</v>
      </c>
      <c r="B102" s="312" t="s">
        <v>5</v>
      </c>
      <c r="C102" s="312" t="s">
        <v>331</v>
      </c>
      <c r="D102" s="312" t="s">
        <v>645</v>
      </c>
      <c r="E102" s="312" t="s">
        <v>322</v>
      </c>
      <c r="F102" s="307">
        <v>1528418</v>
      </c>
      <c r="G102" s="307">
        <v>1528418</v>
      </c>
      <c r="H102" s="123" t="str">
        <f t="shared" si="1"/>
        <v>01048020061000121</v>
      </c>
    </row>
    <row r="103" spans="1:8" ht="63.75">
      <c r="A103" s="311" t="s">
        <v>1050</v>
      </c>
      <c r="B103" s="312" t="s">
        <v>5</v>
      </c>
      <c r="C103" s="312" t="s">
        <v>331</v>
      </c>
      <c r="D103" s="312" t="s">
        <v>645</v>
      </c>
      <c r="E103" s="312" t="s">
        <v>1051</v>
      </c>
      <c r="F103" s="307">
        <v>461582</v>
      </c>
      <c r="G103" s="307">
        <v>461582</v>
      </c>
      <c r="H103" s="123" t="str">
        <f t="shared" si="1"/>
        <v>01048020061000129</v>
      </c>
    </row>
    <row r="104" spans="1:8" ht="76.5">
      <c r="A104" s="311" t="s">
        <v>555</v>
      </c>
      <c r="B104" s="312" t="s">
        <v>5</v>
      </c>
      <c r="C104" s="312" t="s">
        <v>331</v>
      </c>
      <c r="D104" s="312" t="s">
        <v>636</v>
      </c>
      <c r="E104" s="312" t="s">
        <v>1166</v>
      </c>
      <c r="F104" s="307">
        <v>750000</v>
      </c>
      <c r="G104" s="307">
        <v>750000</v>
      </c>
      <c r="H104" s="123" t="str">
        <f t="shared" si="1"/>
        <v>01048020067000</v>
      </c>
    </row>
    <row r="105" spans="1:8" ht="76.5">
      <c r="A105" s="311" t="s">
        <v>1305</v>
      </c>
      <c r="B105" s="312" t="s">
        <v>5</v>
      </c>
      <c r="C105" s="312" t="s">
        <v>331</v>
      </c>
      <c r="D105" s="312" t="s">
        <v>636</v>
      </c>
      <c r="E105" s="312" t="s">
        <v>271</v>
      </c>
      <c r="F105" s="307">
        <v>750000</v>
      </c>
      <c r="G105" s="307">
        <v>750000</v>
      </c>
      <c r="H105" s="123" t="str">
        <f t="shared" si="1"/>
        <v>01048020067000100</v>
      </c>
    </row>
    <row r="106" spans="1:8" ht="38.25">
      <c r="A106" s="311" t="s">
        <v>1195</v>
      </c>
      <c r="B106" s="312" t="s">
        <v>5</v>
      </c>
      <c r="C106" s="312" t="s">
        <v>331</v>
      </c>
      <c r="D106" s="312" t="s">
        <v>636</v>
      </c>
      <c r="E106" s="312" t="s">
        <v>28</v>
      </c>
      <c r="F106" s="307">
        <v>750000</v>
      </c>
      <c r="G106" s="307">
        <v>750000</v>
      </c>
      <c r="H106" s="123" t="str">
        <f t="shared" si="1"/>
        <v>01048020067000120</v>
      </c>
    </row>
    <row r="107" spans="1:8" ht="51">
      <c r="A107" s="311" t="s">
        <v>323</v>
      </c>
      <c r="B107" s="312" t="s">
        <v>5</v>
      </c>
      <c r="C107" s="312" t="s">
        <v>331</v>
      </c>
      <c r="D107" s="312" t="s">
        <v>636</v>
      </c>
      <c r="E107" s="312" t="s">
        <v>324</v>
      </c>
      <c r="F107" s="307">
        <v>750000</v>
      </c>
      <c r="G107" s="307">
        <v>750000</v>
      </c>
      <c r="H107" s="123" t="str">
        <f t="shared" si="1"/>
        <v>01048020067000122</v>
      </c>
    </row>
    <row r="108" spans="1:8" ht="76.5">
      <c r="A108" s="311" t="s">
        <v>558</v>
      </c>
      <c r="B108" s="312" t="s">
        <v>5</v>
      </c>
      <c r="C108" s="312" t="s">
        <v>331</v>
      </c>
      <c r="D108" s="312" t="s">
        <v>646</v>
      </c>
      <c r="E108" s="312" t="s">
        <v>1166</v>
      </c>
      <c r="F108" s="307">
        <v>10470041</v>
      </c>
      <c r="G108" s="307">
        <v>10470041</v>
      </c>
      <c r="H108" s="123" t="str">
        <f t="shared" si="1"/>
        <v>0104802006Б000</v>
      </c>
    </row>
    <row r="109" spans="1:8" ht="76.5">
      <c r="A109" s="311" t="s">
        <v>1305</v>
      </c>
      <c r="B109" s="312" t="s">
        <v>5</v>
      </c>
      <c r="C109" s="312" t="s">
        <v>331</v>
      </c>
      <c r="D109" s="312" t="s">
        <v>646</v>
      </c>
      <c r="E109" s="312" t="s">
        <v>271</v>
      </c>
      <c r="F109" s="307">
        <v>10470041</v>
      </c>
      <c r="G109" s="307">
        <v>10470041</v>
      </c>
      <c r="H109" s="123" t="str">
        <f t="shared" si="1"/>
        <v>0104802006Б000100</v>
      </c>
    </row>
    <row r="110" spans="1:8" ht="38.25">
      <c r="A110" s="311" t="s">
        <v>1195</v>
      </c>
      <c r="B110" s="312" t="s">
        <v>5</v>
      </c>
      <c r="C110" s="312" t="s">
        <v>331</v>
      </c>
      <c r="D110" s="312" t="s">
        <v>646</v>
      </c>
      <c r="E110" s="312" t="s">
        <v>28</v>
      </c>
      <c r="F110" s="307">
        <v>10470041</v>
      </c>
      <c r="G110" s="307">
        <v>10470041</v>
      </c>
      <c r="H110" s="123" t="str">
        <f t="shared" si="1"/>
        <v>0104802006Б000120</v>
      </c>
    </row>
    <row r="111" spans="1:8" ht="25.5">
      <c r="A111" s="311" t="s">
        <v>949</v>
      </c>
      <c r="B111" s="312" t="s">
        <v>5</v>
      </c>
      <c r="C111" s="312" t="s">
        <v>331</v>
      </c>
      <c r="D111" s="312" t="s">
        <v>646</v>
      </c>
      <c r="E111" s="312" t="s">
        <v>322</v>
      </c>
      <c r="F111" s="307">
        <v>8041506</v>
      </c>
      <c r="G111" s="307">
        <v>8041506</v>
      </c>
      <c r="H111" s="123" t="str">
        <f t="shared" si="1"/>
        <v>0104802006Б000121</v>
      </c>
    </row>
    <row r="112" spans="1:8" ht="63.75">
      <c r="A112" s="311" t="s">
        <v>1050</v>
      </c>
      <c r="B112" s="312" t="s">
        <v>5</v>
      </c>
      <c r="C112" s="312" t="s">
        <v>331</v>
      </c>
      <c r="D112" s="312" t="s">
        <v>646</v>
      </c>
      <c r="E112" s="312" t="s">
        <v>1051</v>
      </c>
      <c r="F112" s="307">
        <v>2428535</v>
      </c>
      <c r="G112" s="307">
        <v>2428535</v>
      </c>
      <c r="H112" s="123" t="str">
        <f t="shared" si="1"/>
        <v>0104802006Б000129</v>
      </c>
    </row>
    <row r="113" spans="1:8" ht="51">
      <c r="A113" s="311" t="s">
        <v>950</v>
      </c>
      <c r="B113" s="312" t="s">
        <v>5</v>
      </c>
      <c r="C113" s="312" t="s">
        <v>331</v>
      </c>
      <c r="D113" s="312" t="s">
        <v>951</v>
      </c>
      <c r="E113" s="312" t="s">
        <v>1166</v>
      </c>
      <c r="F113" s="307">
        <v>4445427</v>
      </c>
      <c r="G113" s="307">
        <v>4445427</v>
      </c>
      <c r="H113" s="123" t="str">
        <f t="shared" si="1"/>
        <v>0104802006Г000</v>
      </c>
    </row>
    <row r="114" spans="1:8" ht="38.25">
      <c r="A114" s="311" t="s">
        <v>1306</v>
      </c>
      <c r="B114" s="312" t="s">
        <v>5</v>
      </c>
      <c r="C114" s="312" t="s">
        <v>331</v>
      </c>
      <c r="D114" s="312" t="s">
        <v>951</v>
      </c>
      <c r="E114" s="312" t="s">
        <v>1307</v>
      </c>
      <c r="F114" s="307">
        <v>4445427</v>
      </c>
      <c r="G114" s="307">
        <v>4445427</v>
      </c>
      <c r="H114" s="123" t="str">
        <f t="shared" si="1"/>
        <v>0104802006Г000200</v>
      </c>
    </row>
    <row r="115" spans="1:8" ht="38.25">
      <c r="A115" s="311" t="s">
        <v>1188</v>
      </c>
      <c r="B115" s="312" t="s">
        <v>5</v>
      </c>
      <c r="C115" s="312" t="s">
        <v>331</v>
      </c>
      <c r="D115" s="312" t="s">
        <v>951</v>
      </c>
      <c r="E115" s="312" t="s">
        <v>1189</v>
      </c>
      <c r="F115" s="307">
        <v>4445427</v>
      </c>
      <c r="G115" s="307">
        <v>4445427</v>
      </c>
      <c r="H115" s="123" t="str">
        <f t="shared" si="1"/>
        <v>0104802006Г000240</v>
      </c>
    </row>
    <row r="116" spans="1:8">
      <c r="A116" s="311" t="s">
        <v>1214</v>
      </c>
      <c r="B116" s="312" t="s">
        <v>5</v>
      </c>
      <c r="C116" s="312" t="s">
        <v>331</v>
      </c>
      <c r="D116" s="312" t="s">
        <v>951</v>
      </c>
      <c r="E116" s="312" t="s">
        <v>327</v>
      </c>
      <c r="F116" s="307">
        <v>170940</v>
      </c>
      <c r="G116" s="307">
        <v>170940</v>
      </c>
      <c r="H116" s="123" t="str">
        <f t="shared" si="1"/>
        <v>0104802006Г000244</v>
      </c>
    </row>
    <row r="117" spans="1:8">
      <c r="A117" s="311" t="s">
        <v>1660</v>
      </c>
      <c r="B117" s="312" t="s">
        <v>5</v>
      </c>
      <c r="C117" s="312" t="s">
        <v>331</v>
      </c>
      <c r="D117" s="312" t="s">
        <v>951</v>
      </c>
      <c r="E117" s="312" t="s">
        <v>1661</v>
      </c>
      <c r="F117" s="307">
        <v>4274487</v>
      </c>
      <c r="G117" s="307">
        <v>4274487</v>
      </c>
      <c r="H117" s="123" t="str">
        <f t="shared" si="1"/>
        <v>0104802006Г000247</v>
      </c>
    </row>
    <row r="118" spans="1:8" ht="63.75">
      <c r="A118" s="311" t="s">
        <v>1480</v>
      </c>
      <c r="B118" s="312" t="s">
        <v>5</v>
      </c>
      <c r="C118" s="312" t="s">
        <v>331</v>
      </c>
      <c r="D118" s="312" t="s">
        <v>1481</v>
      </c>
      <c r="E118" s="312" t="s">
        <v>1166</v>
      </c>
      <c r="F118" s="307">
        <v>205521</v>
      </c>
      <c r="G118" s="307">
        <v>205521</v>
      </c>
      <c r="H118" s="123" t="str">
        <f t="shared" si="1"/>
        <v>0104802006М000</v>
      </c>
    </row>
    <row r="119" spans="1:8" ht="38.25">
      <c r="A119" s="311" t="s">
        <v>1306</v>
      </c>
      <c r="B119" s="312" t="s">
        <v>5</v>
      </c>
      <c r="C119" s="312" t="s">
        <v>331</v>
      </c>
      <c r="D119" s="312" t="s">
        <v>1481</v>
      </c>
      <c r="E119" s="312" t="s">
        <v>1307</v>
      </c>
      <c r="F119" s="307">
        <v>205521</v>
      </c>
      <c r="G119" s="307">
        <v>205521</v>
      </c>
      <c r="H119" s="123" t="str">
        <f t="shared" si="1"/>
        <v>0104802006М000200</v>
      </c>
    </row>
    <row r="120" spans="1:8" ht="38.25">
      <c r="A120" s="311" t="s">
        <v>1188</v>
      </c>
      <c r="B120" s="312" t="s">
        <v>5</v>
      </c>
      <c r="C120" s="312" t="s">
        <v>331</v>
      </c>
      <c r="D120" s="312" t="s">
        <v>1481</v>
      </c>
      <c r="E120" s="312" t="s">
        <v>1189</v>
      </c>
      <c r="F120" s="307">
        <v>205521</v>
      </c>
      <c r="G120" s="307">
        <v>205521</v>
      </c>
      <c r="H120" s="123" t="str">
        <f t="shared" si="1"/>
        <v>0104802006М000240</v>
      </c>
    </row>
    <row r="121" spans="1:8">
      <c r="A121" s="311" t="s">
        <v>1214</v>
      </c>
      <c r="B121" s="312" t="s">
        <v>5</v>
      </c>
      <c r="C121" s="312" t="s">
        <v>331</v>
      </c>
      <c r="D121" s="312" t="s">
        <v>1481</v>
      </c>
      <c r="E121" s="312" t="s">
        <v>327</v>
      </c>
      <c r="F121" s="307">
        <v>205521</v>
      </c>
      <c r="G121" s="307">
        <v>205521</v>
      </c>
      <c r="H121" s="123" t="str">
        <f t="shared" si="1"/>
        <v>0104802006М000244</v>
      </c>
    </row>
    <row r="122" spans="1:8" ht="38.25">
      <c r="A122" s="311" t="s">
        <v>1069</v>
      </c>
      <c r="B122" s="312" t="s">
        <v>5</v>
      </c>
      <c r="C122" s="312" t="s">
        <v>331</v>
      </c>
      <c r="D122" s="312" t="s">
        <v>1070</v>
      </c>
      <c r="E122" s="312" t="s">
        <v>1166</v>
      </c>
      <c r="F122" s="307">
        <v>1063627</v>
      </c>
      <c r="G122" s="307">
        <v>1063627</v>
      </c>
      <c r="H122" s="123" t="str">
        <f t="shared" si="1"/>
        <v>0104802006Э000</v>
      </c>
    </row>
    <row r="123" spans="1:8" ht="38.25">
      <c r="A123" s="311" t="s">
        <v>1306</v>
      </c>
      <c r="B123" s="312" t="s">
        <v>5</v>
      </c>
      <c r="C123" s="312" t="s">
        <v>331</v>
      </c>
      <c r="D123" s="312" t="s">
        <v>1070</v>
      </c>
      <c r="E123" s="312" t="s">
        <v>1307</v>
      </c>
      <c r="F123" s="307">
        <v>1063627</v>
      </c>
      <c r="G123" s="307">
        <v>1063627</v>
      </c>
      <c r="H123" s="123" t="str">
        <f t="shared" si="1"/>
        <v>0104802006Э000200</v>
      </c>
    </row>
    <row r="124" spans="1:8" ht="38.25">
      <c r="A124" s="311" t="s">
        <v>1188</v>
      </c>
      <c r="B124" s="312" t="s">
        <v>5</v>
      </c>
      <c r="C124" s="312" t="s">
        <v>331</v>
      </c>
      <c r="D124" s="312" t="s">
        <v>1070</v>
      </c>
      <c r="E124" s="312" t="s">
        <v>1189</v>
      </c>
      <c r="F124" s="307">
        <v>1063627</v>
      </c>
      <c r="G124" s="307">
        <v>1063627</v>
      </c>
      <c r="H124" s="123" t="str">
        <f t="shared" si="1"/>
        <v>0104802006Э000240</v>
      </c>
    </row>
    <row r="125" spans="1:8">
      <c r="A125" s="311" t="s">
        <v>1660</v>
      </c>
      <c r="B125" s="312" t="s">
        <v>5</v>
      </c>
      <c r="C125" s="312" t="s">
        <v>331</v>
      </c>
      <c r="D125" s="312" t="s">
        <v>1070</v>
      </c>
      <c r="E125" s="312" t="s">
        <v>1661</v>
      </c>
      <c r="F125" s="307">
        <v>1063627</v>
      </c>
      <c r="G125" s="307">
        <v>1063627</v>
      </c>
      <c r="H125" s="123" t="str">
        <f t="shared" si="1"/>
        <v>0104802006Э000247</v>
      </c>
    </row>
    <row r="126" spans="1:8" ht="102">
      <c r="A126" s="311" t="s">
        <v>333</v>
      </c>
      <c r="B126" s="312" t="s">
        <v>5</v>
      </c>
      <c r="C126" s="312" t="s">
        <v>331</v>
      </c>
      <c r="D126" s="312" t="s">
        <v>643</v>
      </c>
      <c r="E126" s="312" t="s">
        <v>1166</v>
      </c>
      <c r="F126" s="307">
        <v>1043300</v>
      </c>
      <c r="G126" s="307">
        <v>1043300</v>
      </c>
      <c r="H126" s="123" t="str">
        <f t="shared" si="1"/>
        <v>01048020074670</v>
      </c>
    </row>
    <row r="127" spans="1:8" ht="76.5">
      <c r="A127" s="311" t="s">
        <v>1305</v>
      </c>
      <c r="B127" s="312" t="s">
        <v>5</v>
      </c>
      <c r="C127" s="312" t="s">
        <v>331</v>
      </c>
      <c r="D127" s="312" t="s">
        <v>643</v>
      </c>
      <c r="E127" s="312" t="s">
        <v>271</v>
      </c>
      <c r="F127" s="307">
        <v>1018800</v>
      </c>
      <c r="G127" s="307">
        <v>1018800</v>
      </c>
      <c r="H127" s="123" t="str">
        <f t="shared" si="1"/>
        <v>01048020074670100</v>
      </c>
    </row>
    <row r="128" spans="1:8" ht="38.25">
      <c r="A128" s="311" t="s">
        <v>1195</v>
      </c>
      <c r="B128" s="312" t="s">
        <v>5</v>
      </c>
      <c r="C128" s="312" t="s">
        <v>331</v>
      </c>
      <c r="D128" s="312" t="s">
        <v>643</v>
      </c>
      <c r="E128" s="312" t="s">
        <v>28</v>
      </c>
      <c r="F128" s="307">
        <v>1018800</v>
      </c>
      <c r="G128" s="307">
        <v>1018800</v>
      </c>
      <c r="H128" s="123" t="str">
        <f t="shared" si="1"/>
        <v>01048020074670120</v>
      </c>
    </row>
    <row r="129" spans="1:8" ht="25.5">
      <c r="A129" s="311" t="s">
        <v>949</v>
      </c>
      <c r="B129" s="312" t="s">
        <v>5</v>
      </c>
      <c r="C129" s="312" t="s">
        <v>331</v>
      </c>
      <c r="D129" s="312" t="s">
        <v>643</v>
      </c>
      <c r="E129" s="312" t="s">
        <v>322</v>
      </c>
      <c r="F129" s="307">
        <v>757926</v>
      </c>
      <c r="G129" s="307">
        <v>757926</v>
      </c>
      <c r="H129" s="123" t="str">
        <f t="shared" si="1"/>
        <v>01048020074670121</v>
      </c>
    </row>
    <row r="130" spans="1:8" ht="51">
      <c r="A130" s="311" t="s">
        <v>323</v>
      </c>
      <c r="B130" s="312" t="s">
        <v>5</v>
      </c>
      <c r="C130" s="312" t="s">
        <v>331</v>
      </c>
      <c r="D130" s="312" t="s">
        <v>643</v>
      </c>
      <c r="E130" s="312" t="s">
        <v>324</v>
      </c>
      <c r="F130" s="307">
        <v>32000</v>
      </c>
      <c r="G130" s="307">
        <v>32000</v>
      </c>
      <c r="H130" s="123" t="str">
        <f t="shared" si="1"/>
        <v>01048020074670122</v>
      </c>
    </row>
    <row r="131" spans="1:8" ht="63.75">
      <c r="A131" s="311" t="s">
        <v>1050</v>
      </c>
      <c r="B131" s="312" t="s">
        <v>5</v>
      </c>
      <c r="C131" s="312" t="s">
        <v>331</v>
      </c>
      <c r="D131" s="312" t="s">
        <v>643</v>
      </c>
      <c r="E131" s="312" t="s">
        <v>1051</v>
      </c>
      <c r="F131" s="307">
        <v>228874</v>
      </c>
      <c r="G131" s="307">
        <v>228874</v>
      </c>
      <c r="H131" s="123" t="str">
        <f t="shared" si="1"/>
        <v>01048020074670129</v>
      </c>
    </row>
    <row r="132" spans="1:8" ht="38.25">
      <c r="A132" s="311" t="s">
        <v>1306</v>
      </c>
      <c r="B132" s="312" t="s">
        <v>5</v>
      </c>
      <c r="C132" s="312" t="s">
        <v>331</v>
      </c>
      <c r="D132" s="312" t="s">
        <v>643</v>
      </c>
      <c r="E132" s="312" t="s">
        <v>1307</v>
      </c>
      <c r="F132" s="307">
        <v>24500</v>
      </c>
      <c r="G132" s="307">
        <v>24500</v>
      </c>
      <c r="H132" s="123" t="str">
        <f t="shared" ref="H132:H191" si="2">CONCATENATE(C132,,D132,E132)</f>
        <v>01048020074670200</v>
      </c>
    </row>
    <row r="133" spans="1:8" ht="38.25">
      <c r="A133" s="311" t="s">
        <v>1188</v>
      </c>
      <c r="B133" s="312" t="s">
        <v>5</v>
      </c>
      <c r="C133" s="312" t="s">
        <v>331</v>
      </c>
      <c r="D133" s="312" t="s">
        <v>643</v>
      </c>
      <c r="E133" s="312" t="s">
        <v>1189</v>
      </c>
      <c r="F133" s="307">
        <v>24500</v>
      </c>
      <c r="G133" s="307">
        <v>24500</v>
      </c>
      <c r="H133" s="123" t="str">
        <f t="shared" si="2"/>
        <v>01048020074670240</v>
      </c>
    </row>
    <row r="134" spans="1:8">
      <c r="A134" s="311" t="s">
        <v>1214</v>
      </c>
      <c r="B134" s="312" t="s">
        <v>5</v>
      </c>
      <c r="C134" s="312" t="s">
        <v>331</v>
      </c>
      <c r="D134" s="312" t="s">
        <v>643</v>
      </c>
      <c r="E134" s="312" t="s">
        <v>327</v>
      </c>
      <c r="F134" s="307">
        <v>24500</v>
      </c>
      <c r="G134" s="307">
        <v>24500</v>
      </c>
      <c r="H134" s="123" t="str">
        <f t="shared" si="2"/>
        <v>01048020074670244</v>
      </c>
    </row>
    <row r="135" spans="1:8" ht="76.5">
      <c r="A135" s="311" t="s">
        <v>334</v>
      </c>
      <c r="B135" s="312" t="s">
        <v>5</v>
      </c>
      <c r="C135" s="312" t="s">
        <v>331</v>
      </c>
      <c r="D135" s="312" t="s">
        <v>644</v>
      </c>
      <c r="E135" s="312" t="s">
        <v>1166</v>
      </c>
      <c r="F135" s="307">
        <v>3046700</v>
      </c>
      <c r="G135" s="307">
        <v>3046700</v>
      </c>
      <c r="H135" s="123" t="str">
        <f t="shared" si="2"/>
        <v>01048020076040</v>
      </c>
    </row>
    <row r="136" spans="1:8" ht="76.5">
      <c r="A136" s="311" t="s">
        <v>1305</v>
      </c>
      <c r="B136" s="312" t="s">
        <v>5</v>
      </c>
      <c r="C136" s="312" t="s">
        <v>331</v>
      </c>
      <c r="D136" s="312" t="s">
        <v>644</v>
      </c>
      <c r="E136" s="312" t="s">
        <v>271</v>
      </c>
      <c r="F136" s="307">
        <v>3021460</v>
      </c>
      <c r="G136" s="307">
        <v>3021460</v>
      </c>
      <c r="H136" s="123" t="str">
        <f t="shared" si="2"/>
        <v>01048020076040100</v>
      </c>
    </row>
    <row r="137" spans="1:8" ht="38.25">
      <c r="A137" s="311" t="s">
        <v>1195</v>
      </c>
      <c r="B137" s="312" t="s">
        <v>5</v>
      </c>
      <c r="C137" s="312" t="s">
        <v>331</v>
      </c>
      <c r="D137" s="312" t="s">
        <v>644</v>
      </c>
      <c r="E137" s="312" t="s">
        <v>28</v>
      </c>
      <c r="F137" s="307">
        <v>3021460</v>
      </c>
      <c r="G137" s="307">
        <v>3021460</v>
      </c>
      <c r="H137" s="123" t="str">
        <f t="shared" si="2"/>
        <v>01048020076040120</v>
      </c>
    </row>
    <row r="138" spans="1:8" ht="25.5">
      <c r="A138" s="311" t="s">
        <v>949</v>
      </c>
      <c r="B138" s="312" t="s">
        <v>5</v>
      </c>
      <c r="C138" s="312" t="s">
        <v>331</v>
      </c>
      <c r="D138" s="312" t="s">
        <v>644</v>
      </c>
      <c r="E138" s="312" t="s">
        <v>322</v>
      </c>
      <c r="F138" s="307">
        <v>2273779</v>
      </c>
      <c r="G138" s="307">
        <v>2273779</v>
      </c>
      <c r="H138" s="123" t="str">
        <f t="shared" si="2"/>
        <v>01048020076040121</v>
      </c>
    </row>
    <row r="139" spans="1:8" ht="51">
      <c r="A139" s="311" t="s">
        <v>323</v>
      </c>
      <c r="B139" s="312" t="s">
        <v>5</v>
      </c>
      <c r="C139" s="312" t="s">
        <v>331</v>
      </c>
      <c r="D139" s="312" t="s">
        <v>644</v>
      </c>
      <c r="E139" s="312" t="s">
        <v>324</v>
      </c>
      <c r="F139" s="307">
        <v>61000</v>
      </c>
      <c r="G139" s="307">
        <v>61000</v>
      </c>
      <c r="H139" s="123" t="str">
        <f t="shared" si="2"/>
        <v>01048020076040122</v>
      </c>
    </row>
    <row r="140" spans="1:8" ht="63.75">
      <c r="A140" s="311" t="s">
        <v>1050</v>
      </c>
      <c r="B140" s="312" t="s">
        <v>5</v>
      </c>
      <c r="C140" s="312" t="s">
        <v>331</v>
      </c>
      <c r="D140" s="312" t="s">
        <v>644</v>
      </c>
      <c r="E140" s="312" t="s">
        <v>1051</v>
      </c>
      <c r="F140" s="307">
        <v>686681</v>
      </c>
      <c r="G140" s="307">
        <v>686681</v>
      </c>
      <c r="H140" s="123" t="str">
        <f t="shared" si="2"/>
        <v>01048020076040129</v>
      </c>
    </row>
    <row r="141" spans="1:8" ht="38.25">
      <c r="A141" s="311" t="s">
        <v>1306</v>
      </c>
      <c r="B141" s="312" t="s">
        <v>5</v>
      </c>
      <c r="C141" s="312" t="s">
        <v>331</v>
      </c>
      <c r="D141" s="312" t="s">
        <v>644</v>
      </c>
      <c r="E141" s="312" t="s">
        <v>1307</v>
      </c>
      <c r="F141" s="307">
        <v>25240</v>
      </c>
      <c r="G141" s="307">
        <v>25240</v>
      </c>
      <c r="H141" s="123" t="str">
        <f t="shared" si="2"/>
        <v>01048020076040200</v>
      </c>
    </row>
    <row r="142" spans="1:8" ht="38.25">
      <c r="A142" s="311" t="s">
        <v>1188</v>
      </c>
      <c r="B142" s="312" t="s">
        <v>5</v>
      </c>
      <c r="C142" s="312" t="s">
        <v>331</v>
      </c>
      <c r="D142" s="312" t="s">
        <v>644</v>
      </c>
      <c r="E142" s="312" t="s">
        <v>1189</v>
      </c>
      <c r="F142" s="307">
        <v>25240</v>
      </c>
      <c r="G142" s="307">
        <v>25240</v>
      </c>
      <c r="H142" s="123" t="str">
        <f t="shared" si="2"/>
        <v>01048020076040240</v>
      </c>
    </row>
    <row r="143" spans="1:8">
      <c r="A143" s="311" t="s">
        <v>1214</v>
      </c>
      <c r="B143" s="312" t="s">
        <v>5</v>
      </c>
      <c r="C143" s="312" t="s">
        <v>331</v>
      </c>
      <c r="D143" s="312" t="s">
        <v>644</v>
      </c>
      <c r="E143" s="312" t="s">
        <v>327</v>
      </c>
      <c r="F143" s="307">
        <v>25240</v>
      </c>
      <c r="G143" s="307">
        <v>25240</v>
      </c>
      <c r="H143" s="123" t="str">
        <f t="shared" si="2"/>
        <v>01048020076040244</v>
      </c>
    </row>
    <row r="144" spans="1:8" ht="63.75">
      <c r="A144" s="311" t="s">
        <v>2108</v>
      </c>
      <c r="B144" s="312" t="s">
        <v>5</v>
      </c>
      <c r="C144" s="312" t="s">
        <v>331</v>
      </c>
      <c r="D144" s="312" t="s">
        <v>2109</v>
      </c>
      <c r="E144" s="312" t="s">
        <v>1166</v>
      </c>
      <c r="F144" s="307">
        <v>694000</v>
      </c>
      <c r="G144" s="307">
        <v>694000</v>
      </c>
      <c r="H144" s="123" t="str">
        <f t="shared" si="2"/>
        <v>01048020076850</v>
      </c>
    </row>
    <row r="145" spans="1:8" ht="76.5">
      <c r="A145" s="311" t="s">
        <v>1305</v>
      </c>
      <c r="B145" s="312" t="s">
        <v>5</v>
      </c>
      <c r="C145" s="312" t="s">
        <v>331</v>
      </c>
      <c r="D145" s="312" t="s">
        <v>2109</v>
      </c>
      <c r="E145" s="312" t="s">
        <v>271</v>
      </c>
      <c r="F145" s="307">
        <v>612094</v>
      </c>
      <c r="G145" s="307">
        <v>612094</v>
      </c>
      <c r="H145" s="123" t="str">
        <f t="shared" si="2"/>
        <v>01048020076850100</v>
      </c>
    </row>
    <row r="146" spans="1:8" ht="38.25">
      <c r="A146" s="311" t="s">
        <v>1195</v>
      </c>
      <c r="B146" s="312" t="s">
        <v>5</v>
      </c>
      <c r="C146" s="312" t="s">
        <v>331</v>
      </c>
      <c r="D146" s="312" t="s">
        <v>2109</v>
      </c>
      <c r="E146" s="312" t="s">
        <v>28</v>
      </c>
      <c r="F146" s="307">
        <v>612094</v>
      </c>
      <c r="G146" s="307">
        <v>612094</v>
      </c>
      <c r="H146" s="123" t="str">
        <f t="shared" si="2"/>
        <v>01048020076850120</v>
      </c>
    </row>
    <row r="147" spans="1:8" ht="25.5">
      <c r="A147" s="311" t="s">
        <v>949</v>
      </c>
      <c r="B147" s="312" t="s">
        <v>5</v>
      </c>
      <c r="C147" s="312" t="s">
        <v>331</v>
      </c>
      <c r="D147" s="312" t="s">
        <v>2109</v>
      </c>
      <c r="E147" s="312" t="s">
        <v>322</v>
      </c>
      <c r="F147" s="307">
        <v>454756</v>
      </c>
      <c r="G147" s="307">
        <v>454756</v>
      </c>
      <c r="H147" s="123" t="str">
        <f t="shared" si="2"/>
        <v>01048020076850121</v>
      </c>
    </row>
    <row r="148" spans="1:8" ht="51">
      <c r="A148" s="311" t="s">
        <v>323</v>
      </c>
      <c r="B148" s="312" t="s">
        <v>5</v>
      </c>
      <c r="C148" s="312" t="s">
        <v>331</v>
      </c>
      <c r="D148" s="312" t="s">
        <v>2109</v>
      </c>
      <c r="E148" s="312" t="s">
        <v>324</v>
      </c>
      <c r="F148" s="307">
        <v>20002</v>
      </c>
      <c r="G148" s="307">
        <v>20002</v>
      </c>
      <c r="H148" s="123" t="str">
        <f t="shared" si="2"/>
        <v>01048020076850122</v>
      </c>
    </row>
    <row r="149" spans="1:8" ht="63.75">
      <c r="A149" s="311" t="s">
        <v>1050</v>
      </c>
      <c r="B149" s="312" t="s">
        <v>5</v>
      </c>
      <c r="C149" s="312" t="s">
        <v>331</v>
      </c>
      <c r="D149" s="312" t="s">
        <v>2109</v>
      </c>
      <c r="E149" s="312" t="s">
        <v>1051</v>
      </c>
      <c r="F149" s="307">
        <v>137336</v>
      </c>
      <c r="G149" s="307">
        <v>137336</v>
      </c>
      <c r="H149" s="123" t="str">
        <f t="shared" si="2"/>
        <v>01048020076850129</v>
      </c>
    </row>
    <row r="150" spans="1:8" ht="38.25">
      <c r="A150" s="311" t="s">
        <v>1306</v>
      </c>
      <c r="B150" s="312" t="s">
        <v>5</v>
      </c>
      <c r="C150" s="312" t="s">
        <v>331</v>
      </c>
      <c r="D150" s="312" t="s">
        <v>2109</v>
      </c>
      <c r="E150" s="312" t="s">
        <v>1307</v>
      </c>
      <c r="F150" s="307">
        <v>81906</v>
      </c>
      <c r="G150" s="307">
        <v>81906</v>
      </c>
      <c r="H150" s="123" t="str">
        <f t="shared" si="2"/>
        <v>01048020076850200</v>
      </c>
    </row>
    <row r="151" spans="1:8" ht="38.25">
      <c r="A151" s="311" t="s">
        <v>1188</v>
      </c>
      <c r="B151" s="312" t="s">
        <v>5</v>
      </c>
      <c r="C151" s="312" t="s">
        <v>331</v>
      </c>
      <c r="D151" s="312" t="s">
        <v>2109</v>
      </c>
      <c r="E151" s="312" t="s">
        <v>1189</v>
      </c>
      <c r="F151" s="307">
        <v>81906</v>
      </c>
      <c r="G151" s="307">
        <v>81906</v>
      </c>
      <c r="H151" s="123" t="str">
        <f t="shared" si="2"/>
        <v>01048020076850240</v>
      </c>
    </row>
    <row r="152" spans="1:8">
      <c r="A152" s="311" t="s">
        <v>1214</v>
      </c>
      <c r="B152" s="312" t="s">
        <v>5</v>
      </c>
      <c r="C152" s="312" t="s">
        <v>331</v>
      </c>
      <c r="D152" s="312" t="s">
        <v>2109</v>
      </c>
      <c r="E152" s="312" t="s">
        <v>327</v>
      </c>
      <c r="F152" s="307">
        <v>81906</v>
      </c>
      <c r="G152" s="307">
        <v>81906</v>
      </c>
      <c r="H152" s="123" t="str">
        <f t="shared" si="2"/>
        <v>01048020076850244</v>
      </c>
    </row>
    <row r="153" spans="1:8" ht="267.75">
      <c r="A153" s="311" t="s">
        <v>495</v>
      </c>
      <c r="B153" s="312" t="s">
        <v>5</v>
      </c>
      <c r="C153" s="312" t="s">
        <v>331</v>
      </c>
      <c r="D153" s="312" t="s">
        <v>647</v>
      </c>
      <c r="E153" s="312" t="s">
        <v>1166</v>
      </c>
      <c r="F153" s="307">
        <v>986820</v>
      </c>
      <c r="G153" s="307">
        <v>986820</v>
      </c>
      <c r="H153" s="123" t="str">
        <f t="shared" si="2"/>
        <v>010480200Ч0010</v>
      </c>
    </row>
    <row r="154" spans="1:8" ht="76.5">
      <c r="A154" s="311" t="s">
        <v>1305</v>
      </c>
      <c r="B154" s="312" t="s">
        <v>5</v>
      </c>
      <c r="C154" s="312" t="s">
        <v>331</v>
      </c>
      <c r="D154" s="312" t="s">
        <v>647</v>
      </c>
      <c r="E154" s="312" t="s">
        <v>271</v>
      </c>
      <c r="F154" s="307">
        <v>986820</v>
      </c>
      <c r="G154" s="307">
        <v>986820</v>
      </c>
      <c r="H154" s="123" t="str">
        <f t="shared" si="2"/>
        <v>010480200Ч0010100</v>
      </c>
    </row>
    <row r="155" spans="1:8" ht="38.25">
      <c r="A155" s="311" t="s">
        <v>1195</v>
      </c>
      <c r="B155" s="312" t="s">
        <v>5</v>
      </c>
      <c r="C155" s="312" t="s">
        <v>331</v>
      </c>
      <c r="D155" s="312" t="s">
        <v>647</v>
      </c>
      <c r="E155" s="312" t="s">
        <v>28</v>
      </c>
      <c r="F155" s="307">
        <v>986820</v>
      </c>
      <c r="G155" s="307">
        <v>986820</v>
      </c>
      <c r="H155" s="123" t="str">
        <f t="shared" si="2"/>
        <v>010480200Ч0010120</v>
      </c>
    </row>
    <row r="156" spans="1:8" ht="25.5">
      <c r="A156" s="311" t="s">
        <v>949</v>
      </c>
      <c r="B156" s="312" t="s">
        <v>5</v>
      </c>
      <c r="C156" s="312" t="s">
        <v>331</v>
      </c>
      <c r="D156" s="312" t="s">
        <v>647</v>
      </c>
      <c r="E156" s="312" t="s">
        <v>322</v>
      </c>
      <c r="F156" s="307">
        <v>757926</v>
      </c>
      <c r="G156" s="307">
        <v>757926</v>
      </c>
      <c r="H156" s="123" t="str">
        <f t="shared" si="2"/>
        <v>010480200Ч0010121</v>
      </c>
    </row>
    <row r="157" spans="1:8" ht="63.75">
      <c r="A157" s="311" t="s">
        <v>1050</v>
      </c>
      <c r="B157" s="312" t="s">
        <v>5</v>
      </c>
      <c r="C157" s="312" t="s">
        <v>331</v>
      </c>
      <c r="D157" s="312" t="s">
        <v>647</v>
      </c>
      <c r="E157" s="312" t="s">
        <v>1051</v>
      </c>
      <c r="F157" s="307">
        <v>228894</v>
      </c>
      <c r="G157" s="307">
        <v>228894</v>
      </c>
      <c r="H157" s="123" t="str">
        <f t="shared" si="2"/>
        <v>010480200Ч0010129</v>
      </c>
    </row>
    <row r="158" spans="1:8">
      <c r="A158" s="311" t="s">
        <v>1183</v>
      </c>
      <c r="B158" s="312" t="s">
        <v>5</v>
      </c>
      <c r="C158" s="312" t="s">
        <v>1184</v>
      </c>
      <c r="D158" s="312" t="s">
        <v>1166</v>
      </c>
      <c r="E158" s="312" t="s">
        <v>1166</v>
      </c>
      <c r="F158" s="307">
        <v>2400</v>
      </c>
      <c r="G158" s="307">
        <v>0</v>
      </c>
      <c r="H158" s="123" t="str">
        <f t="shared" si="2"/>
        <v>0105</v>
      </c>
    </row>
    <row r="159" spans="1:8" ht="25.5">
      <c r="A159" s="311" t="s">
        <v>598</v>
      </c>
      <c r="B159" s="312" t="s">
        <v>5</v>
      </c>
      <c r="C159" s="312" t="s">
        <v>1184</v>
      </c>
      <c r="D159" s="312" t="s">
        <v>1007</v>
      </c>
      <c r="E159" s="312" t="s">
        <v>1166</v>
      </c>
      <c r="F159" s="307">
        <v>2400</v>
      </c>
      <c r="G159" s="307">
        <v>0</v>
      </c>
      <c r="H159" s="123" t="str">
        <f t="shared" si="2"/>
        <v>01059000000000</v>
      </c>
    </row>
    <row r="160" spans="1:8" ht="89.25">
      <c r="A160" s="311" t="s">
        <v>1918</v>
      </c>
      <c r="B160" s="312" t="s">
        <v>5</v>
      </c>
      <c r="C160" s="312" t="s">
        <v>1184</v>
      </c>
      <c r="D160" s="312" t="s">
        <v>1185</v>
      </c>
      <c r="E160" s="312" t="s">
        <v>1166</v>
      </c>
      <c r="F160" s="307">
        <v>2400</v>
      </c>
      <c r="G160" s="307">
        <v>0</v>
      </c>
      <c r="H160" s="123" t="str">
        <f t="shared" si="2"/>
        <v>01059040000000</v>
      </c>
    </row>
    <row r="161" spans="1:8" ht="89.25">
      <c r="A161" s="311" t="s">
        <v>1918</v>
      </c>
      <c r="B161" s="312" t="s">
        <v>5</v>
      </c>
      <c r="C161" s="312" t="s">
        <v>1184</v>
      </c>
      <c r="D161" s="312" t="s">
        <v>648</v>
      </c>
      <c r="E161" s="312" t="s">
        <v>1166</v>
      </c>
      <c r="F161" s="307">
        <v>2400</v>
      </c>
      <c r="G161" s="307">
        <v>0</v>
      </c>
      <c r="H161" s="123" t="str">
        <f t="shared" si="2"/>
        <v>01059040051200</v>
      </c>
    </row>
    <row r="162" spans="1:8" ht="38.25">
      <c r="A162" s="311" t="s">
        <v>1306</v>
      </c>
      <c r="B162" s="312" t="s">
        <v>5</v>
      </c>
      <c r="C162" s="312" t="s">
        <v>1184</v>
      </c>
      <c r="D162" s="312" t="s">
        <v>648</v>
      </c>
      <c r="E162" s="312" t="s">
        <v>1307</v>
      </c>
      <c r="F162" s="307">
        <v>2400</v>
      </c>
      <c r="G162" s="307">
        <v>0</v>
      </c>
      <c r="H162" s="123" t="str">
        <f t="shared" si="2"/>
        <v>01059040051200200</v>
      </c>
    </row>
    <row r="163" spans="1:8" ht="38.25">
      <c r="A163" s="311" t="s">
        <v>1188</v>
      </c>
      <c r="B163" s="312" t="s">
        <v>5</v>
      </c>
      <c r="C163" s="312" t="s">
        <v>1184</v>
      </c>
      <c r="D163" s="312" t="s">
        <v>648</v>
      </c>
      <c r="E163" s="312" t="s">
        <v>1189</v>
      </c>
      <c r="F163" s="307">
        <v>2400</v>
      </c>
      <c r="G163" s="307">
        <v>0</v>
      </c>
      <c r="H163" s="123" t="str">
        <f t="shared" si="2"/>
        <v>01059040051200240</v>
      </c>
    </row>
    <row r="164" spans="1:8">
      <c r="A164" s="311" t="s">
        <v>1214</v>
      </c>
      <c r="B164" s="312" t="s">
        <v>5</v>
      </c>
      <c r="C164" s="312" t="s">
        <v>1184</v>
      </c>
      <c r="D164" s="312" t="s">
        <v>648</v>
      </c>
      <c r="E164" s="312" t="s">
        <v>327</v>
      </c>
      <c r="F164" s="307">
        <v>2400</v>
      </c>
      <c r="G164" s="307">
        <v>0</v>
      </c>
      <c r="H164" s="123" t="str">
        <f t="shared" si="2"/>
        <v>01059040051200244</v>
      </c>
    </row>
    <row r="165" spans="1:8">
      <c r="A165" s="311" t="s">
        <v>216</v>
      </c>
      <c r="B165" s="312" t="s">
        <v>5</v>
      </c>
      <c r="C165" s="312" t="s">
        <v>335</v>
      </c>
      <c r="D165" s="312" t="s">
        <v>1166</v>
      </c>
      <c r="E165" s="312" t="s">
        <v>1166</v>
      </c>
      <c r="F165" s="307">
        <v>516700</v>
      </c>
      <c r="G165" s="307">
        <v>516700</v>
      </c>
      <c r="H165" s="123" t="str">
        <f t="shared" si="2"/>
        <v>0113</v>
      </c>
    </row>
    <row r="166" spans="1:8" ht="63.75">
      <c r="A166" s="311" t="s">
        <v>1692</v>
      </c>
      <c r="B166" s="312" t="s">
        <v>5</v>
      </c>
      <c r="C166" s="312" t="s">
        <v>335</v>
      </c>
      <c r="D166" s="312" t="s">
        <v>974</v>
      </c>
      <c r="E166" s="312" t="s">
        <v>1166</v>
      </c>
      <c r="F166" s="307">
        <v>65000</v>
      </c>
      <c r="G166" s="307">
        <v>65000</v>
      </c>
      <c r="H166" s="123" t="str">
        <f t="shared" si="2"/>
        <v>01130400000000</v>
      </c>
    </row>
    <row r="167" spans="1:8" ht="38.25">
      <c r="A167" s="311" t="s">
        <v>1693</v>
      </c>
      <c r="B167" s="312" t="s">
        <v>5</v>
      </c>
      <c r="C167" s="312" t="s">
        <v>335</v>
      </c>
      <c r="D167" s="312" t="s">
        <v>1156</v>
      </c>
      <c r="E167" s="312" t="s">
        <v>1166</v>
      </c>
      <c r="F167" s="307">
        <v>65000</v>
      </c>
      <c r="G167" s="307">
        <v>65000</v>
      </c>
      <c r="H167" s="123" t="str">
        <f t="shared" si="2"/>
        <v>01130430000000</v>
      </c>
    </row>
    <row r="168" spans="1:8" ht="102">
      <c r="A168" s="311" t="s">
        <v>1736</v>
      </c>
      <c r="B168" s="312" t="s">
        <v>5</v>
      </c>
      <c r="C168" s="312" t="s">
        <v>335</v>
      </c>
      <c r="D168" s="312" t="s">
        <v>1737</v>
      </c>
      <c r="E168" s="312" t="s">
        <v>1166</v>
      </c>
      <c r="F168" s="307">
        <v>65000</v>
      </c>
      <c r="G168" s="307">
        <v>65000</v>
      </c>
      <c r="H168" s="123" t="str">
        <f t="shared" si="2"/>
        <v>01130430080000</v>
      </c>
    </row>
    <row r="169" spans="1:8" ht="38.25">
      <c r="A169" s="311" t="s">
        <v>1306</v>
      </c>
      <c r="B169" s="312" t="s">
        <v>5</v>
      </c>
      <c r="C169" s="312" t="s">
        <v>335</v>
      </c>
      <c r="D169" s="312" t="s">
        <v>1737</v>
      </c>
      <c r="E169" s="312" t="s">
        <v>1307</v>
      </c>
      <c r="F169" s="307">
        <v>65000</v>
      </c>
      <c r="G169" s="307">
        <v>65000</v>
      </c>
      <c r="H169" s="123" t="str">
        <f t="shared" si="2"/>
        <v>01130430080000200</v>
      </c>
    </row>
    <row r="170" spans="1:8" ht="38.25">
      <c r="A170" s="311" t="s">
        <v>1188</v>
      </c>
      <c r="B170" s="312" t="s">
        <v>5</v>
      </c>
      <c r="C170" s="312" t="s">
        <v>335</v>
      </c>
      <c r="D170" s="312" t="s">
        <v>1737</v>
      </c>
      <c r="E170" s="312" t="s">
        <v>1189</v>
      </c>
      <c r="F170" s="307">
        <v>65000</v>
      </c>
      <c r="G170" s="307">
        <v>65000</v>
      </c>
      <c r="H170" s="123" t="str">
        <f t="shared" si="2"/>
        <v>01130430080000240</v>
      </c>
    </row>
    <row r="171" spans="1:8">
      <c r="A171" s="311" t="s">
        <v>1214</v>
      </c>
      <c r="B171" s="312" t="s">
        <v>5</v>
      </c>
      <c r="C171" s="312" t="s">
        <v>335</v>
      </c>
      <c r="D171" s="312" t="s">
        <v>1737</v>
      </c>
      <c r="E171" s="312" t="s">
        <v>327</v>
      </c>
      <c r="F171" s="307">
        <v>65000</v>
      </c>
      <c r="G171" s="307">
        <v>65000</v>
      </c>
      <c r="H171" s="123" t="str">
        <f t="shared" si="2"/>
        <v>01130430080000244</v>
      </c>
    </row>
    <row r="172" spans="1:8" ht="38.25">
      <c r="A172" s="311" t="s">
        <v>596</v>
      </c>
      <c r="B172" s="312" t="s">
        <v>5</v>
      </c>
      <c r="C172" s="312" t="s">
        <v>335</v>
      </c>
      <c r="D172" s="312" t="s">
        <v>1002</v>
      </c>
      <c r="E172" s="312" t="s">
        <v>1166</v>
      </c>
      <c r="F172" s="307">
        <v>391700</v>
      </c>
      <c r="G172" s="307">
        <v>391700</v>
      </c>
      <c r="H172" s="123" t="str">
        <f t="shared" si="2"/>
        <v>01138000000000</v>
      </c>
    </row>
    <row r="173" spans="1:8" ht="51">
      <c r="A173" s="311" t="s">
        <v>597</v>
      </c>
      <c r="B173" s="312" t="s">
        <v>5</v>
      </c>
      <c r="C173" s="312" t="s">
        <v>335</v>
      </c>
      <c r="D173" s="312" t="s">
        <v>1004</v>
      </c>
      <c r="E173" s="312" t="s">
        <v>1166</v>
      </c>
      <c r="F173" s="307">
        <v>391700</v>
      </c>
      <c r="G173" s="307">
        <v>391700</v>
      </c>
      <c r="H173" s="123" t="str">
        <f t="shared" si="2"/>
        <v>01138020000000</v>
      </c>
    </row>
    <row r="174" spans="1:8" ht="89.25">
      <c r="A174" s="311" t="s">
        <v>539</v>
      </c>
      <c r="B174" s="312" t="s">
        <v>5</v>
      </c>
      <c r="C174" s="312" t="s">
        <v>335</v>
      </c>
      <c r="D174" s="312" t="s">
        <v>650</v>
      </c>
      <c r="E174" s="312" t="s">
        <v>1166</v>
      </c>
      <c r="F174" s="307">
        <v>102300</v>
      </c>
      <c r="G174" s="307">
        <v>102300</v>
      </c>
      <c r="H174" s="123" t="str">
        <f t="shared" si="2"/>
        <v>01138020074290</v>
      </c>
    </row>
    <row r="175" spans="1:8" ht="76.5">
      <c r="A175" s="311" t="s">
        <v>1305</v>
      </c>
      <c r="B175" s="312" t="s">
        <v>5</v>
      </c>
      <c r="C175" s="312" t="s">
        <v>335</v>
      </c>
      <c r="D175" s="312" t="s">
        <v>650</v>
      </c>
      <c r="E175" s="312" t="s">
        <v>271</v>
      </c>
      <c r="F175" s="307">
        <v>98680</v>
      </c>
      <c r="G175" s="307">
        <v>98680</v>
      </c>
      <c r="H175" s="123" t="str">
        <f t="shared" si="2"/>
        <v>01138020074290100</v>
      </c>
    </row>
    <row r="176" spans="1:8" ht="38.25">
      <c r="A176" s="311" t="s">
        <v>1195</v>
      </c>
      <c r="B176" s="312" t="s">
        <v>5</v>
      </c>
      <c r="C176" s="312" t="s">
        <v>335</v>
      </c>
      <c r="D176" s="312" t="s">
        <v>650</v>
      </c>
      <c r="E176" s="312" t="s">
        <v>28</v>
      </c>
      <c r="F176" s="307">
        <v>98680</v>
      </c>
      <c r="G176" s="307">
        <v>98680</v>
      </c>
      <c r="H176" s="123" t="str">
        <f t="shared" si="2"/>
        <v>01138020074290120</v>
      </c>
    </row>
    <row r="177" spans="1:8" ht="25.5">
      <c r="A177" s="311" t="s">
        <v>949</v>
      </c>
      <c r="B177" s="312" t="s">
        <v>5</v>
      </c>
      <c r="C177" s="312" t="s">
        <v>335</v>
      </c>
      <c r="D177" s="312" t="s">
        <v>650</v>
      </c>
      <c r="E177" s="312" t="s">
        <v>322</v>
      </c>
      <c r="F177" s="307">
        <v>75793</v>
      </c>
      <c r="G177" s="307">
        <v>75793</v>
      </c>
      <c r="H177" s="123" t="str">
        <f t="shared" si="2"/>
        <v>01138020074290121</v>
      </c>
    </row>
    <row r="178" spans="1:8" ht="63.75">
      <c r="A178" s="311" t="s">
        <v>1050</v>
      </c>
      <c r="B178" s="312" t="s">
        <v>5</v>
      </c>
      <c r="C178" s="312" t="s">
        <v>335</v>
      </c>
      <c r="D178" s="312" t="s">
        <v>650</v>
      </c>
      <c r="E178" s="312" t="s">
        <v>1051</v>
      </c>
      <c r="F178" s="307">
        <v>22887</v>
      </c>
      <c r="G178" s="307">
        <v>22887</v>
      </c>
      <c r="H178" s="123" t="str">
        <f t="shared" si="2"/>
        <v>01138020074290129</v>
      </c>
    </row>
    <row r="179" spans="1:8" ht="38.25">
      <c r="A179" s="311" t="s">
        <v>1306</v>
      </c>
      <c r="B179" s="312" t="s">
        <v>5</v>
      </c>
      <c r="C179" s="312" t="s">
        <v>335</v>
      </c>
      <c r="D179" s="312" t="s">
        <v>650</v>
      </c>
      <c r="E179" s="312" t="s">
        <v>1307</v>
      </c>
      <c r="F179" s="307">
        <v>3620</v>
      </c>
      <c r="G179" s="307">
        <v>3620</v>
      </c>
      <c r="H179" s="123" t="str">
        <f t="shared" si="2"/>
        <v>01138020074290200</v>
      </c>
    </row>
    <row r="180" spans="1:8" ht="38.25">
      <c r="A180" s="311" t="s">
        <v>1188</v>
      </c>
      <c r="B180" s="312" t="s">
        <v>5</v>
      </c>
      <c r="C180" s="312" t="s">
        <v>335</v>
      </c>
      <c r="D180" s="312" t="s">
        <v>650</v>
      </c>
      <c r="E180" s="312" t="s">
        <v>1189</v>
      </c>
      <c r="F180" s="307">
        <v>3620</v>
      </c>
      <c r="G180" s="307">
        <v>3620</v>
      </c>
      <c r="H180" s="123" t="str">
        <f t="shared" si="2"/>
        <v>01138020074290240</v>
      </c>
    </row>
    <row r="181" spans="1:8">
      <c r="A181" s="311" t="s">
        <v>1214</v>
      </c>
      <c r="B181" s="312" t="s">
        <v>5</v>
      </c>
      <c r="C181" s="312" t="s">
        <v>335</v>
      </c>
      <c r="D181" s="312" t="s">
        <v>650</v>
      </c>
      <c r="E181" s="312" t="s">
        <v>327</v>
      </c>
      <c r="F181" s="307">
        <v>3620</v>
      </c>
      <c r="G181" s="307">
        <v>3620</v>
      </c>
      <c r="H181" s="123" t="str">
        <f t="shared" si="2"/>
        <v>01138020074290244</v>
      </c>
    </row>
    <row r="182" spans="1:8" ht="51">
      <c r="A182" s="311" t="s">
        <v>336</v>
      </c>
      <c r="B182" s="312" t="s">
        <v>5</v>
      </c>
      <c r="C182" s="312" t="s">
        <v>335</v>
      </c>
      <c r="D182" s="312" t="s">
        <v>651</v>
      </c>
      <c r="E182" s="312" t="s">
        <v>1166</v>
      </c>
      <c r="F182" s="307">
        <v>180200</v>
      </c>
      <c r="G182" s="307">
        <v>180200</v>
      </c>
      <c r="H182" s="123" t="str">
        <f t="shared" si="2"/>
        <v>01138020075190</v>
      </c>
    </row>
    <row r="183" spans="1:8" ht="76.5">
      <c r="A183" s="311" t="s">
        <v>1305</v>
      </c>
      <c r="B183" s="312" t="s">
        <v>5</v>
      </c>
      <c r="C183" s="312" t="s">
        <v>335</v>
      </c>
      <c r="D183" s="312" t="s">
        <v>651</v>
      </c>
      <c r="E183" s="312" t="s">
        <v>271</v>
      </c>
      <c r="F183" s="307">
        <v>152994</v>
      </c>
      <c r="G183" s="307">
        <v>152994</v>
      </c>
      <c r="H183" s="123" t="str">
        <f t="shared" si="2"/>
        <v>01138020075190100</v>
      </c>
    </row>
    <row r="184" spans="1:8" ht="38.25">
      <c r="A184" s="311" t="s">
        <v>1195</v>
      </c>
      <c r="B184" s="312" t="s">
        <v>5</v>
      </c>
      <c r="C184" s="312" t="s">
        <v>335</v>
      </c>
      <c r="D184" s="312" t="s">
        <v>651</v>
      </c>
      <c r="E184" s="312" t="s">
        <v>28</v>
      </c>
      <c r="F184" s="307">
        <v>152994</v>
      </c>
      <c r="G184" s="307">
        <v>152994</v>
      </c>
      <c r="H184" s="123" t="str">
        <f t="shared" si="2"/>
        <v>01138020075190120</v>
      </c>
    </row>
    <row r="185" spans="1:8" ht="25.5">
      <c r="A185" s="311" t="s">
        <v>949</v>
      </c>
      <c r="B185" s="312" t="s">
        <v>5</v>
      </c>
      <c r="C185" s="312" t="s">
        <v>335</v>
      </c>
      <c r="D185" s="312" t="s">
        <v>651</v>
      </c>
      <c r="E185" s="312" t="s">
        <v>322</v>
      </c>
      <c r="F185" s="307">
        <v>117507</v>
      </c>
      <c r="G185" s="307">
        <v>117507</v>
      </c>
      <c r="H185" s="123" t="str">
        <f t="shared" si="2"/>
        <v>01138020075190121</v>
      </c>
    </row>
    <row r="186" spans="1:8" ht="63.75">
      <c r="A186" s="311" t="s">
        <v>1050</v>
      </c>
      <c r="B186" s="312" t="s">
        <v>5</v>
      </c>
      <c r="C186" s="312" t="s">
        <v>335</v>
      </c>
      <c r="D186" s="312" t="s">
        <v>651</v>
      </c>
      <c r="E186" s="312" t="s">
        <v>1051</v>
      </c>
      <c r="F186" s="307">
        <v>35487</v>
      </c>
      <c r="G186" s="307">
        <v>35487</v>
      </c>
      <c r="H186" s="123" t="str">
        <f t="shared" si="2"/>
        <v>01138020075190129</v>
      </c>
    </row>
    <row r="187" spans="1:8" ht="38.25">
      <c r="A187" s="311" t="s">
        <v>1306</v>
      </c>
      <c r="B187" s="312" t="s">
        <v>5</v>
      </c>
      <c r="C187" s="312" t="s">
        <v>335</v>
      </c>
      <c r="D187" s="312" t="s">
        <v>651</v>
      </c>
      <c r="E187" s="312" t="s">
        <v>1307</v>
      </c>
      <c r="F187" s="307">
        <v>27206</v>
      </c>
      <c r="G187" s="307">
        <v>27206</v>
      </c>
      <c r="H187" s="123" t="str">
        <f t="shared" si="2"/>
        <v>01138020075190200</v>
      </c>
    </row>
    <row r="188" spans="1:8" ht="38.25">
      <c r="A188" s="311" t="s">
        <v>1188</v>
      </c>
      <c r="B188" s="312" t="s">
        <v>5</v>
      </c>
      <c r="C188" s="312" t="s">
        <v>335</v>
      </c>
      <c r="D188" s="312" t="s">
        <v>651</v>
      </c>
      <c r="E188" s="312" t="s">
        <v>1189</v>
      </c>
      <c r="F188" s="307">
        <v>27206</v>
      </c>
      <c r="G188" s="307">
        <v>27206</v>
      </c>
      <c r="H188" s="123" t="str">
        <f t="shared" si="2"/>
        <v>01138020075190240</v>
      </c>
    </row>
    <row r="189" spans="1:8">
      <c r="A189" s="311" t="s">
        <v>1214</v>
      </c>
      <c r="B189" s="312" t="s">
        <v>5</v>
      </c>
      <c r="C189" s="312" t="s">
        <v>335</v>
      </c>
      <c r="D189" s="312" t="s">
        <v>651</v>
      </c>
      <c r="E189" s="312" t="s">
        <v>327</v>
      </c>
      <c r="F189" s="307">
        <v>27206</v>
      </c>
      <c r="G189" s="307">
        <v>27206</v>
      </c>
      <c r="H189" s="123" t="str">
        <f t="shared" si="2"/>
        <v>01138020075190244</v>
      </c>
    </row>
    <row r="190" spans="1:8" ht="178.5">
      <c r="A190" s="311" t="s">
        <v>2110</v>
      </c>
      <c r="B190" s="312" t="s">
        <v>5</v>
      </c>
      <c r="C190" s="312" t="s">
        <v>335</v>
      </c>
      <c r="D190" s="312" t="s">
        <v>1763</v>
      </c>
      <c r="E190" s="312" t="s">
        <v>1166</v>
      </c>
      <c r="F190" s="307">
        <v>109200</v>
      </c>
      <c r="G190" s="307">
        <v>109200</v>
      </c>
      <c r="H190" s="123" t="str">
        <f t="shared" si="2"/>
        <v>01138020078460</v>
      </c>
    </row>
    <row r="191" spans="1:8" ht="76.5">
      <c r="A191" s="311" t="s">
        <v>1305</v>
      </c>
      <c r="B191" s="312" t="s">
        <v>5</v>
      </c>
      <c r="C191" s="312" t="s">
        <v>335</v>
      </c>
      <c r="D191" s="312" t="s">
        <v>1763</v>
      </c>
      <c r="E191" s="312" t="s">
        <v>271</v>
      </c>
      <c r="F191" s="307">
        <v>106600</v>
      </c>
      <c r="G191" s="307">
        <v>106600</v>
      </c>
      <c r="H191" s="123" t="str">
        <f t="shared" si="2"/>
        <v>01138020078460100</v>
      </c>
    </row>
    <row r="192" spans="1:8" ht="38.25">
      <c r="A192" s="311" t="s">
        <v>1195</v>
      </c>
      <c r="B192" s="312" t="s">
        <v>5</v>
      </c>
      <c r="C192" s="312" t="s">
        <v>335</v>
      </c>
      <c r="D192" s="312" t="s">
        <v>1763</v>
      </c>
      <c r="E192" s="312" t="s">
        <v>28</v>
      </c>
      <c r="F192" s="307">
        <v>106600</v>
      </c>
      <c r="G192" s="307">
        <v>106600</v>
      </c>
      <c r="H192" s="123" t="str">
        <f t="shared" ref="H192:H243" si="3">CONCATENATE(C192,,D192,E192)</f>
        <v>01138020078460120</v>
      </c>
    </row>
    <row r="193" spans="1:8" ht="25.5">
      <c r="A193" s="311" t="s">
        <v>949</v>
      </c>
      <c r="B193" s="312" t="s">
        <v>5</v>
      </c>
      <c r="C193" s="312" t="s">
        <v>335</v>
      </c>
      <c r="D193" s="312" t="s">
        <v>1763</v>
      </c>
      <c r="E193" s="312" t="s">
        <v>322</v>
      </c>
      <c r="F193" s="307">
        <v>81856</v>
      </c>
      <c r="G193" s="307">
        <v>81856</v>
      </c>
      <c r="H193" s="123" t="str">
        <f t="shared" si="3"/>
        <v>01138020078460121</v>
      </c>
    </row>
    <row r="194" spans="1:8" ht="63.75">
      <c r="A194" s="311" t="s">
        <v>1050</v>
      </c>
      <c r="B194" s="312" t="s">
        <v>5</v>
      </c>
      <c r="C194" s="312" t="s">
        <v>335</v>
      </c>
      <c r="D194" s="312" t="s">
        <v>1763</v>
      </c>
      <c r="E194" s="312" t="s">
        <v>1051</v>
      </c>
      <c r="F194" s="307">
        <v>24744</v>
      </c>
      <c r="G194" s="307">
        <v>24744</v>
      </c>
      <c r="H194" s="123" t="str">
        <f t="shared" si="3"/>
        <v>01138020078460129</v>
      </c>
    </row>
    <row r="195" spans="1:8" ht="38.25">
      <c r="A195" s="311" t="s">
        <v>1306</v>
      </c>
      <c r="B195" s="312" t="s">
        <v>5</v>
      </c>
      <c r="C195" s="312" t="s">
        <v>335</v>
      </c>
      <c r="D195" s="312" t="s">
        <v>1763</v>
      </c>
      <c r="E195" s="312" t="s">
        <v>1307</v>
      </c>
      <c r="F195" s="307">
        <v>2600</v>
      </c>
      <c r="G195" s="307">
        <v>2600</v>
      </c>
      <c r="H195" s="123" t="str">
        <f t="shared" si="3"/>
        <v>01138020078460200</v>
      </c>
    </row>
    <row r="196" spans="1:8" ht="38.25">
      <c r="A196" s="311" t="s">
        <v>1188</v>
      </c>
      <c r="B196" s="312" t="s">
        <v>5</v>
      </c>
      <c r="C196" s="312" t="s">
        <v>335</v>
      </c>
      <c r="D196" s="312" t="s">
        <v>1763</v>
      </c>
      <c r="E196" s="312" t="s">
        <v>1189</v>
      </c>
      <c r="F196" s="307">
        <v>2600</v>
      </c>
      <c r="G196" s="307">
        <v>2600</v>
      </c>
      <c r="H196" s="123" t="str">
        <f t="shared" si="3"/>
        <v>01138020078460240</v>
      </c>
    </row>
    <row r="197" spans="1:8">
      <c r="A197" s="311" t="s">
        <v>1214</v>
      </c>
      <c r="B197" s="312" t="s">
        <v>5</v>
      </c>
      <c r="C197" s="312" t="s">
        <v>335</v>
      </c>
      <c r="D197" s="312" t="s">
        <v>1763</v>
      </c>
      <c r="E197" s="312" t="s">
        <v>327</v>
      </c>
      <c r="F197" s="307">
        <v>2600</v>
      </c>
      <c r="G197" s="307">
        <v>2600</v>
      </c>
      <c r="H197" s="123" t="str">
        <f t="shared" si="3"/>
        <v>01138020078460244</v>
      </c>
    </row>
    <row r="198" spans="1:8" ht="25.5">
      <c r="A198" s="311" t="s">
        <v>598</v>
      </c>
      <c r="B198" s="312" t="s">
        <v>5</v>
      </c>
      <c r="C198" s="312" t="s">
        <v>335</v>
      </c>
      <c r="D198" s="312" t="s">
        <v>1007</v>
      </c>
      <c r="E198" s="312" t="s">
        <v>1166</v>
      </c>
      <c r="F198" s="307">
        <v>60000</v>
      </c>
      <c r="G198" s="307">
        <v>60000</v>
      </c>
      <c r="H198" s="123" t="str">
        <f t="shared" si="3"/>
        <v>01139000000000</v>
      </c>
    </row>
    <row r="199" spans="1:8" ht="76.5">
      <c r="A199" s="311" t="s">
        <v>1919</v>
      </c>
      <c r="B199" s="312" t="s">
        <v>5</v>
      </c>
      <c r="C199" s="312" t="s">
        <v>335</v>
      </c>
      <c r="D199" s="312" t="s">
        <v>1010</v>
      </c>
      <c r="E199" s="312" t="s">
        <v>1166</v>
      </c>
      <c r="F199" s="307">
        <v>60000</v>
      </c>
      <c r="G199" s="307">
        <v>60000</v>
      </c>
      <c r="H199" s="123" t="str">
        <f t="shared" si="3"/>
        <v>01139060000000</v>
      </c>
    </row>
    <row r="200" spans="1:8" ht="76.5">
      <c r="A200" s="311" t="s">
        <v>1919</v>
      </c>
      <c r="B200" s="312" t="s">
        <v>5</v>
      </c>
      <c r="C200" s="312" t="s">
        <v>335</v>
      </c>
      <c r="D200" s="312" t="s">
        <v>652</v>
      </c>
      <c r="E200" s="312" t="s">
        <v>1166</v>
      </c>
      <c r="F200" s="307">
        <v>60000</v>
      </c>
      <c r="G200" s="307">
        <v>60000</v>
      </c>
      <c r="H200" s="123" t="str">
        <f t="shared" si="3"/>
        <v>01139060080000</v>
      </c>
    </row>
    <row r="201" spans="1:8" ht="25.5">
      <c r="A201" s="311" t="s">
        <v>1310</v>
      </c>
      <c r="B201" s="312" t="s">
        <v>5</v>
      </c>
      <c r="C201" s="312" t="s">
        <v>335</v>
      </c>
      <c r="D201" s="312" t="s">
        <v>652</v>
      </c>
      <c r="E201" s="312" t="s">
        <v>1311</v>
      </c>
      <c r="F201" s="307">
        <v>60000</v>
      </c>
      <c r="G201" s="307">
        <v>60000</v>
      </c>
      <c r="H201" s="123" t="str">
        <f t="shared" si="3"/>
        <v>01139060080000300</v>
      </c>
    </row>
    <row r="202" spans="1:8" ht="25.5">
      <c r="A202" s="311" t="s">
        <v>337</v>
      </c>
      <c r="B202" s="312" t="s">
        <v>5</v>
      </c>
      <c r="C202" s="312" t="s">
        <v>335</v>
      </c>
      <c r="D202" s="312" t="s">
        <v>652</v>
      </c>
      <c r="E202" s="312" t="s">
        <v>338</v>
      </c>
      <c r="F202" s="307">
        <v>60000</v>
      </c>
      <c r="G202" s="307">
        <v>60000</v>
      </c>
      <c r="H202" s="123" t="str">
        <f t="shared" si="3"/>
        <v>01139060080000330</v>
      </c>
    </row>
    <row r="203" spans="1:8" ht="38.25">
      <c r="A203" s="311" t="s">
        <v>236</v>
      </c>
      <c r="B203" s="312" t="s">
        <v>5</v>
      </c>
      <c r="C203" s="312" t="s">
        <v>1129</v>
      </c>
      <c r="D203" s="312" t="s">
        <v>1166</v>
      </c>
      <c r="E203" s="312" t="s">
        <v>1166</v>
      </c>
      <c r="F203" s="307">
        <v>7121708</v>
      </c>
      <c r="G203" s="307">
        <v>7121708</v>
      </c>
      <c r="H203" s="123" t="str">
        <f t="shared" si="3"/>
        <v>0300</v>
      </c>
    </row>
    <row r="204" spans="1:8" ht="51">
      <c r="A204" s="311" t="s">
        <v>1663</v>
      </c>
      <c r="B204" s="312" t="s">
        <v>5</v>
      </c>
      <c r="C204" s="312" t="s">
        <v>342</v>
      </c>
      <c r="D204" s="312" t="s">
        <v>1166</v>
      </c>
      <c r="E204" s="312" t="s">
        <v>1166</v>
      </c>
      <c r="F204" s="307">
        <v>7121708</v>
      </c>
      <c r="G204" s="307">
        <v>7121708</v>
      </c>
      <c r="H204" s="123" t="str">
        <f t="shared" si="3"/>
        <v>0310</v>
      </c>
    </row>
    <row r="205" spans="1:8" ht="63.75">
      <c r="A205" s="311" t="s">
        <v>1692</v>
      </c>
      <c r="B205" s="312" t="s">
        <v>5</v>
      </c>
      <c r="C205" s="312" t="s">
        <v>342</v>
      </c>
      <c r="D205" s="312" t="s">
        <v>974</v>
      </c>
      <c r="E205" s="312" t="s">
        <v>1166</v>
      </c>
      <c r="F205" s="307">
        <v>7121708</v>
      </c>
      <c r="G205" s="307">
        <v>7121708</v>
      </c>
      <c r="H205" s="123" t="str">
        <f t="shared" si="3"/>
        <v>03100400000000</v>
      </c>
    </row>
    <row r="206" spans="1:8" ht="89.25">
      <c r="A206" s="311" t="s">
        <v>454</v>
      </c>
      <c r="B206" s="312" t="s">
        <v>5</v>
      </c>
      <c r="C206" s="312" t="s">
        <v>342</v>
      </c>
      <c r="D206" s="312" t="s">
        <v>975</v>
      </c>
      <c r="E206" s="312" t="s">
        <v>1166</v>
      </c>
      <c r="F206" s="307">
        <v>6931013</v>
      </c>
      <c r="G206" s="307">
        <v>6931013</v>
      </c>
      <c r="H206" s="123" t="str">
        <f t="shared" si="3"/>
        <v>03100410000000</v>
      </c>
    </row>
    <row r="207" spans="1:8" ht="165.75">
      <c r="A207" s="311" t="s">
        <v>339</v>
      </c>
      <c r="B207" s="312" t="s">
        <v>5</v>
      </c>
      <c r="C207" s="312" t="s">
        <v>342</v>
      </c>
      <c r="D207" s="312" t="s">
        <v>653</v>
      </c>
      <c r="E207" s="312" t="s">
        <v>1166</v>
      </c>
      <c r="F207" s="307">
        <v>6769013</v>
      </c>
      <c r="G207" s="307">
        <v>6769013</v>
      </c>
      <c r="H207" s="123" t="str">
        <f t="shared" si="3"/>
        <v>03100410040010</v>
      </c>
    </row>
    <row r="208" spans="1:8" ht="76.5">
      <c r="A208" s="311" t="s">
        <v>1305</v>
      </c>
      <c r="B208" s="312" t="s">
        <v>5</v>
      </c>
      <c r="C208" s="312" t="s">
        <v>342</v>
      </c>
      <c r="D208" s="312" t="s">
        <v>653</v>
      </c>
      <c r="E208" s="312" t="s">
        <v>271</v>
      </c>
      <c r="F208" s="307">
        <v>6769013</v>
      </c>
      <c r="G208" s="307">
        <v>6769013</v>
      </c>
      <c r="H208" s="123" t="str">
        <f t="shared" si="3"/>
        <v>03100410040010100</v>
      </c>
    </row>
    <row r="209" spans="1:8" ht="25.5">
      <c r="A209" s="311" t="s">
        <v>1182</v>
      </c>
      <c r="B209" s="312" t="s">
        <v>5</v>
      </c>
      <c r="C209" s="312" t="s">
        <v>342</v>
      </c>
      <c r="D209" s="312" t="s">
        <v>653</v>
      </c>
      <c r="E209" s="312" t="s">
        <v>133</v>
      </c>
      <c r="F209" s="307">
        <v>6769013</v>
      </c>
      <c r="G209" s="307">
        <v>6769013</v>
      </c>
      <c r="H209" s="123" t="str">
        <f t="shared" si="3"/>
        <v>03100410040010110</v>
      </c>
    </row>
    <row r="210" spans="1:8">
      <c r="A210" s="311" t="s">
        <v>1130</v>
      </c>
      <c r="B210" s="312" t="s">
        <v>5</v>
      </c>
      <c r="C210" s="312" t="s">
        <v>342</v>
      </c>
      <c r="D210" s="312" t="s">
        <v>653</v>
      </c>
      <c r="E210" s="312" t="s">
        <v>340</v>
      </c>
      <c r="F210" s="307">
        <v>5198935</v>
      </c>
      <c r="G210" s="307">
        <v>5198935</v>
      </c>
      <c r="H210" s="123" t="str">
        <f t="shared" si="3"/>
        <v>03100410040010111</v>
      </c>
    </row>
    <row r="211" spans="1:8" ht="51">
      <c r="A211" s="311" t="s">
        <v>1131</v>
      </c>
      <c r="B211" s="312" t="s">
        <v>5</v>
      </c>
      <c r="C211" s="312" t="s">
        <v>342</v>
      </c>
      <c r="D211" s="312" t="s">
        <v>653</v>
      </c>
      <c r="E211" s="312" t="s">
        <v>1052</v>
      </c>
      <c r="F211" s="307">
        <v>1570078</v>
      </c>
      <c r="G211" s="307">
        <v>1570078</v>
      </c>
      <c r="H211" s="123" t="str">
        <f t="shared" si="3"/>
        <v>03100410040010119</v>
      </c>
    </row>
    <row r="212" spans="1:8" ht="153">
      <c r="A212" s="311" t="s">
        <v>348</v>
      </c>
      <c r="B212" s="312" t="s">
        <v>5</v>
      </c>
      <c r="C212" s="312" t="s">
        <v>342</v>
      </c>
      <c r="D212" s="312" t="s">
        <v>1662</v>
      </c>
      <c r="E212" s="312" t="s">
        <v>1166</v>
      </c>
      <c r="F212" s="307">
        <v>22000</v>
      </c>
      <c r="G212" s="307">
        <v>22000</v>
      </c>
      <c r="H212" s="123" t="str">
        <f t="shared" si="3"/>
        <v>03100410080000</v>
      </c>
    </row>
    <row r="213" spans="1:8" ht="38.25">
      <c r="A213" s="311" t="s">
        <v>1306</v>
      </c>
      <c r="B213" s="312" t="s">
        <v>5</v>
      </c>
      <c r="C213" s="312" t="s">
        <v>342</v>
      </c>
      <c r="D213" s="312" t="s">
        <v>1662</v>
      </c>
      <c r="E213" s="312" t="s">
        <v>1307</v>
      </c>
      <c r="F213" s="307">
        <v>22000</v>
      </c>
      <c r="G213" s="307">
        <v>22000</v>
      </c>
      <c r="H213" s="123" t="str">
        <f t="shared" si="3"/>
        <v>03100410080000200</v>
      </c>
    </row>
    <row r="214" spans="1:8" ht="38.25">
      <c r="A214" s="311" t="s">
        <v>1188</v>
      </c>
      <c r="B214" s="312" t="s">
        <v>5</v>
      </c>
      <c r="C214" s="312" t="s">
        <v>342</v>
      </c>
      <c r="D214" s="312" t="s">
        <v>1662</v>
      </c>
      <c r="E214" s="312" t="s">
        <v>1189</v>
      </c>
      <c r="F214" s="307">
        <v>22000</v>
      </c>
      <c r="G214" s="307">
        <v>22000</v>
      </c>
      <c r="H214" s="123" t="str">
        <f t="shared" si="3"/>
        <v>03100410080000240</v>
      </c>
    </row>
    <row r="215" spans="1:8">
      <c r="A215" s="311" t="s">
        <v>1214</v>
      </c>
      <c r="B215" s="312" t="s">
        <v>5</v>
      </c>
      <c r="C215" s="312" t="s">
        <v>342</v>
      </c>
      <c r="D215" s="312" t="s">
        <v>1662</v>
      </c>
      <c r="E215" s="312" t="s">
        <v>327</v>
      </c>
      <c r="F215" s="307">
        <v>22000</v>
      </c>
      <c r="G215" s="307">
        <v>22000</v>
      </c>
      <c r="H215" s="123" t="str">
        <f t="shared" si="3"/>
        <v>03100410080000244</v>
      </c>
    </row>
    <row r="216" spans="1:8" ht="191.25">
      <c r="A216" s="311" t="s">
        <v>1858</v>
      </c>
      <c r="B216" s="312" t="s">
        <v>5</v>
      </c>
      <c r="C216" s="312" t="s">
        <v>342</v>
      </c>
      <c r="D216" s="312" t="s">
        <v>1859</v>
      </c>
      <c r="E216" s="312" t="s">
        <v>1166</v>
      </c>
      <c r="F216" s="307">
        <v>140000</v>
      </c>
      <c r="G216" s="307">
        <v>140000</v>
      </c>
      <c r="H216" s="123" t="str">
        <f t="shared" si="3"/>
        <v>0310041008Ф090</v>
      </c>
    </row>
    <row r="217" spans="1:8" ht="38.25">
      <c r="A217" s="311" t="s">
        <v>1306</v>
      </c>
      <c r="B217" s="312" t="s">
        <v>5</v>
      </c>
      <c r="C217" s="312" t="s">
        <v>342</v>
      </c>
      <c r="D217" s="312" t="s">
        <v>1859</v>
      </c>
      <c r="E217" s="312" t="s">
        <v>1307</v>
      </c>
      <c r="F217" s="307">
        <v>140000</v>
      </c>
      <c r="G217" s="307">
        <v>140000</v>
      </c>
      <c r="H217" s="123" t="str">
        <f t="shared" si="3"/>
        <v>0310041008Ф090200</v>
      </c>
    </row>
    <row r="218" spans="1:8" ht="38.25">
      <c r="A218" s="311" t="s">
        <v>1188</v>
      </c>
      <c r="B218" s="312" t="s">
        <v>5</v>
      </c>
      <c r="C218" s="312" t="s">
        <v>342</v>
      </c>
      <c r="D218" s="312" t="s">
        <v>1859</v>
      </c>
      <c r="E218" s="312" t="s">
        <v>1189</v>
      </c>
      <c r="F218" s="307">
        <v>140000</v>
      </c>
      <c r="G218" s="307">
        <v>140000</v>
      </c>
      <c r="H218" s="123" t="str">
        <f t="shared" si="3"/>
        <v>0310041008Ф090240</v>
      </c>
    </row>
    <row r="219" spans="1:8">
      <c r="A219" s="311" t="s">
        <v>1214</v>
      </c>
      <c r="B219" s="312" t="s">
        <v>5</v>
      </c>
      <c r="C219" s="312" t="s">
        <v>342</v>
      </c>
      <c r="D219" s="312" t="s">
        <v>1859</v>
      </c>
      <c r="E219" s="312" t="s">
        <v>327</v>
      </c>
      <c r="F219" s="307">
        <v>140000</v>
      </c>
      <c r="G219" s="307">
        <v>140000</v>
      </c>
      <c r="H219" s="123" t="str">
        <f t="shared" si="3"/>
        <v>0310041008Ф090244</v>
      </c>
    </row>
    <row r="220" spans="1:8" ht="25.5">
      <c r="A220" s="311" t="s">
        <v>456</v>
      </c>
      <c r="B220" s="312" t="s">
        <v>5</v>
      </c>
      <c r="C220" s="312" t="s">
        <v>342</v>
      </c>
      <c r="D220" s="312" t="s">
        <v>976</v>
      </c>
      <c r="E220" s="312" t="s">
        <v>1166</v>
      </c>
      <c r="F220" s="307">
        <v>190695</v>
      </c>
      <c r="G220" s="307">
        <v>190695</v>
      </c>
      <c r="H220" s="123" t="str">
        <f t="shared" si="3"/>
        <v>03100420000000</v>
      </c>
    </row>
    <row r="221" spans="1:8" ht="127.5">
      <c r="A221" s="311" t="s">
        <v>346</v>
      </c>
      <c r="B221" s="312" t="s">
        <v>5</v>
      </c>
      <c r="C221" s="312" t="s">
        <v>342</v>
      </c>
      <c r="D221" s="312" t="s">
        <v>658</v>
      </c>
      <c r="E221" s="312" t="s">
        <v>1166</v>
      </c>
      <c r="F221" s="307">
        <v>158100</v>
      </c>
      <c r="G221" s="307">
        <v>158100</v>
      </c>
      <c r="H221" s="123" t="str">
        <f t="shared" si="3"/>
        <v>03100420080020</v>
      </c>
    </row>
    <row r="222" spans="1:8" ht="38.25">
      <c r="A222" s="311" t="s">
        <v>1306</v>
      </c>
      <c r="B222" s="312" t="s">
        <v>5</v>
      </c>
      <c r="C222" s="312" t="s">
        <v>342</v>
      </c>
      <c r="D222" s="312" t="s">
        <v>658</v>
      </c>
      <c r="E222" s="312" t="s">
        <v>1307</v>
      </c>
      <c r="F222" s="307">
        <v>158100</v>
      </c>
      <c r="G222" s="307">
        <v>158100</v>
      </c>
      <c r="H222" s="123" t="str">
        <f t="shared" si="3"/>
        <v>03100420080020200</v>
      </c>
    </row>
    <row r="223" spans="1:8" ht="38.25">
      <c r="A223" s="311" t="s">
        <v>1188</v>
      </c>
      <c r="B223" s="312" t="s">
        <v>5</v>
      </c>
      <c r="C223" s="312" t="s">
        <v>342</v>
      </c>
      <c r="D223" s="312" t="s">
        <v>658</v>
      </c>
      <c r="E223" s="312" t="s">
        <v>1189</v>
      </c>
      <c r="F223" s="307">
        <v>158100</v>
      </c>
      <c r="G223" s="307">
        <v>158100</v>
      </c>
      <c r="H223" s="123" t="str">
        <f t="shared" si="3"/>
        <v>03100420080020240</v>
      </c>
    </row>
    <row r="224" spans="1:8">
      <c r="A224" s="311" t="s">
        <v>1214</v>
      </c>
      <c r="B224" s="312" t="s">
        <v>5</v>
      </c>
      <c r="C224" s="312" t="s">
        <v>342</v>
      </c>
      <c r="D224" s="312" t="s">
        <v>658</v>
      </c>
      <c r="E224" s="312" t="s">
        <v>327</v>
      </c>
      <c r="F224" s="307">
        <v>158100</v>
      </c>
      <c r="G224" s="307">
        <v>158100</v>
      </c>
      <c r="H224" s="123" t="str">
        <f t="shared" si="3"/>
        <v>03100420080020244</v>
      </c>
    </row>
    <row r="225" spans="1:8" ht="114.75">
      <c r="A225" s="311" t="s">
        <v>347</v>
      </c>
      <c r="B225" s="312" t="s">
        <v>5</v>
      </c>
      <c r="C225" s="312" t="s">
        <v>342</v>
      </c>
      <c r="D225" s="312" t="s">
        <v>659</v>
      </c>
      <c r="E225" s="312" t="s">
        <v>1166</v>
      </c>
      <c r="F225" s="307">
        <v>31711</v>
      </c>
      <c r="G225" s="307">
        <v>31711</v>
      </c>
      <c r="H225" s="123" t="str">
        <f t="shared" si="3"/>
        <v>03100420080030</v>
      </c>
    </row>
    <row r="226" spans="1:8" ht="38.25">
      <c r="A226" s="311" t="s">
        <v>1306</v>
      </c>
      <c r="B226" s="312" t="s">
        <v>5</v>
      </c>
      <c r="C226" s="312" t="s">
        <v>342</v>
      </c>
      <c r="D226" s="312" t="s">
        <v>659</v>
      </c>
      <c r="E226" s="312" t="s">
        <v>1307</v>
      </c>
      <c r="F226" s="307">
        <v>31711</v>
      </c>
      <c r="G226" s="307">
        <v>31711</v>
      </c>
      <c r="H226" s="123" t="str">
        <f t="shared" si="3"/>
        <v>03100420080030200</v>
      </c>
    </row>
    <row r="227" spans="1:8" ht="38.25">
      <c r="A227" s="311" t="s">
        <v>1188</v>
      </c>
      <c r="B227" s="312" t="s">
        <v>5</v>
      </c>
      <c r="C227" s="312" t="s">
        <v>342</v>
      </c>
      <c r="D227" s="312" t="s">
        <v>659</v>
      </c>
      <c r="E227" s="312" t="s">
        <v>1189</v>
      </c>
      <c r="F227" s="307">
        <v>31711</v>
      </c>
      <c r="G227" s="307">
        <v>31711</v>
      </c>
      <c r="H227" s="123" t="str">
        <f t="shared" si="3"/>
        <v>03100420080030240</v>
      </c>
    </row>
    <row r="228" spans="1:8">
      <c r="A228" s="311" t="s">
        <v>1214</v>
      </c>
      <c r="B228" s="312" t="s">
        <v>5</v>
      </c>
      <c r="C228" s="312" t="s">
        <v>342</v>
      </c>
      <c r="D228" s="312" t="s">
        <v>659</v>
      </c>
      <c r="E228" s="312" t="s">
        <v>327</v>
      </c>
      <c r="F228" s="307">
        <v>31711</v>
      </c>
      <c r="G228" s="307">
        <v>31711</v>
      </c>
      <c r="H228" s="123" t="str">
        <f t="shared" si="3"/>
        <v>03100420080030244</v>
      </c>
    </row>
    <row r="229" spans="1:8" ht="102">
      <c r="A229" s="311" t="s">
        <v>2007</v>
      </c>
      <c r="B229" s="312" t="s">
        <v>5</v>
      </c>
      <c r="C229" s="312" t="s">
        <v>342</v>
      </c>
      <c r="D229" s="312" t="s">
        <v>2008</v>
      </c>
      <c r="E229" s="312" t="s">
        <v>1166</v>
      </c>
      <c r="F229" s="307">
        <v>884</v>
      </c>
      <c r="G229" s="307">
        <v>884</v>
      </c>
      <c r="H229" s="123" t="str">
        <f t="shared" si="3"/>
        <v>031004200S4121</v>
      </c>
    </row>
    <row r="230" spans="1:8" ht="38.25">
      <c r="A230" s="311" t="s">
        <v>1306</v>
      </c>
      <c r="B230" s="312" t="s">
        <v>5</v>
      </c>
      <c r="C230" s="312" t="s">
        <v>342</v>
      </c>
      <c r="D230" s="312" t="s">
        <v>2008</v>
      </c>
      <c r="E230" s="312" t="s">
        <v>1307</v>
      </c>
      <c r="F230" s="307">
        <v>884</v>
      </c>
      <c r="G230" s="307">
        <v>884</v>
      </c>
      <c r="H230" s="123" t="str">
        <f t="shared" si="3"/>
        <v>031004200S4121200</v>
      </c>
    </row>
    <row r="231" spans="1:8" ht="38.25">
      <c r="A231" s="311" t="s">
        <v>1188</v>
      </c>
      <c r="B231" s="312" t="s">
        <v>5</v>
      </c>
      <c r="C231" s="312" t="s">
        <v>342</v>
      </c>
      <c r="D231" s="312" t="s">
        <v>2008</v>
      </c>
      <c r="E231" s="312" t="s">
        <v>1189</v>
      </c>
      <c r="F231" s="307">
        <v>884</v>
      </c>
      <c r="G231" s="307">
        <v>884</v>
      </c>
      <c r="H231" s="123" t="str">
        <f t="shared" si="3"/>
        <v>031004200S4121240</v>
      </c>
    </row>
    <row r="232" spans="1:8">
      <c r="A232" s="311" t="s">
        <v>1214</v>
      </c>
      <c r="B232" s="312" t="s">
        <v>5</v>
      </c>
      <c r="C232" s="312" t="s">
        <v>342</v>
      </c>
      <c r="D232" s="312" t="s">
        <v>2008</v>
      </c>
      <c r="E232" s="312" t="s">
        <v>327</v>
      </c>
      <c r="F232" s="307">
        <v>884</v>
      </c>
      <c r="G232" s="307">
        <v>884</v>
      </c>
      <c r="H232" s="123" t="str">
        <f t="shared" si="3"/>
        <v>031004200S4121244</v>
      </c>
    </row>
    <row r="233" spans="1:8">
      <c r="A233" s="311" t="s">
        <v>182</v>
      </c>
      <c r="B233" s="312" t="s">
        <v>5</v>
      </c>
      <c r="C233" s="312" t="s">
        <v>1132</v>
      </c>
      <c r="D233" s="312" t="s">
        <v>1166</v>
      </c>
      <c r="E233" s="312" t="s">
        <v>1166</v>
      </c>
      <c r="F233" s="307">
        <v>276737389</v>
      </c>
      <c r="G233" s="307">
        <v>253375084</v>
      </c>
      <c r="H233" s="123" t="str">
        <f t="shared" si="3"/>
        <v>0400</v>
      </c>
    </row>
    <row r="234" spans="1:8">
      <c r="A234" s="311" t="s">
        <v>2105</v>
      </c>
      <c r="B234" s="312" t="s">
        <v>5</v>
      </c>
      <c r="C234" s="312" t="s">
        <v>2111</v>
      </c>
      <c r="D234" s="312" t="s">
        <v>1166</v>
      </c>
      <c r="E234" s="312" t="s">
        <v>1166</v>
      </c>
      <c r="F234" s="307">
        <v>242485382</v>
      </c>
      <c r="G234" s="307">
        <v>242485382</v>
      </c>
      <c r="H234" s="123" t="str">
        <f t="shared" si="3"/>
        <v>0402</v>
      </c>
    </row>
    <row r="235" spans="1:8" ht="63.75">
      <c r="A235" s="311" t="s">
        <v>449</v>
      </c>
      <c r="B235" s="312" t="s">
        <v>5</v>
      </c>
      <c r="C235" s="312" t="s">
        <v>2111</v>
      </c>
      <c r="D235" s="312" t="s">
        <v>970</v>
      </c>
      <c r="E235" s="312" t="s">
        <v>1166</v>
      </c>
      <c r="F235" s="307">
        <v>242485382</v>
      </c>
      <c r="G235" s="307">
        <v>242485382</v>
      </c>
      <c r="H235" s="123" t="str">
        <f t="shared" si="3"/>
        <v>04020300000000</v>
      </c>
    </row>
    <row r="236" spans="1:8" ht="51">
      <c r="A236" s="311" t="s">
        <v>588</v>
      </c>
      <c r="B236" s="312" t="s">
        <v>5</v>
      </c>
      <c r="C236" s="312" t="s">
        <v>2111</v>
      </c>
      <c r="D236" s="312" t="s">
        <v>971</v>
      </c>
      <c r="E236" s="312" t="s">
        <v>1166</v>
      </c>
      <c r="F236" s="307">
        <v>242485382</v>
      </c>
      <c r="G236" s="307">
        <v>242485382</v>
      </c>
      <c r="H236" s="123" t="str">
        <f t="shared" si="3"/>
        <v>04020320000000</v>
      </c>
    </row>
    <row r="237" spans="1:8" ht="140.25">
      <c r="A237" s="311" t="s">
        <v>1154</v>
      </c>
      <c r="B237" s="312" t="s">
        <v>5</v>
      </c>
      <c r="C237" s="312" t="s">
        <v>2111</v>
      </c>
      <c r="D237" s="312" t="s">
        <v>676</v>
      </c>
      <c r="E237" s="312" t="s">
        <v>1166</v>
      </c>
      <c r="F237" s="307">
        <v>220742600</v>
      </c>
      <c r="G237" s="307">
        <v>220742600</v>
      </c>
      <c r="H237" s="123" t="str">
        <f t="shared" si="3"/>
        <v>04020320075700</v>
      </c>
    </row>
    <row r="238" spans="1:8">
      <c r="A238" s="311" t="s">
        <v>1308</v>
      </c>
      <c r="B238" s="312" t="s">
        <v>5</v>
      </c>
      <c r="C238" s="312" t="s">
        <v>2111</v>
      </c>
      <c r="D238" s="312" t="s">
        <v>676</v>
      </c>
      <c r="E238" s="312" t="s">
        <v>1309</v>
      </c>
      <c r="F238" s="307">
        <v>220742600</v>
      </c>
      <c r="G238" s="307">
        <v>220742600</v>
      </c>
      <c r="H238" s="123" t="str">
        <f t="shared" si="3"/>
        <v>04020320075700800</v>
      </c>
    </row>
    <row r="239" spans="1:8" ht="63.75">
      <c r="A239" s="311" t="s">
        <v>1198</v>
      </c>
      <c r="B239" s="312" t="s">
        <v>5</v>
      </c>
      <c r="C239" s="312" t="s">
        <v>2111</v>
      </c>
      <c r="D239" s="312" t="s">
        <v>676</v>
      </c>
      <c r="E239" s="312" t="s">
        <v>351</v>
      </c>
      <c r="F239" s="307">
        <v>220742600</v>
      </c>
      <c r="G239" s="307">
        <v>220742600</v>
      </c>
      <c r="H239" s="123" t="str">
        <f t="shared" si="3"/>
        <v>04020320075700810</v>
      </c>
    </row>
    <row r="240" spans="1:8" ht="76.5">
      <c r="A240" s="311" t="s">
        <v>1216</v>
      </c>
      <c r="B240" s="312" t="s">
        <v>5</v>
      </c>
      <c r="C240" s="312" t="s">
        <v>2111</v>
      </c>
      <c r="D240" s="312" t="s">
        <v>676</v>
      </c>
      <c r="E240" s="312" t="s">
        <v>1217</v>
      </c>
      <c r="F240" s="307">
        <v>220742600</v>
      </c>
      <c r="G240" s="307">
        <v>220742600</v>
      </c>
      <c r="H240" s="123" t="str">
        <f t="shared" si="3"/>
        <v>04020320075700811</v>
      </c>
    </row>
    <row r="241" spans="1:8" ht="216.75">
      <c r="A241" s="311" t="s">
        <v>1329</v>
      </c>
      <c r="B241" s="312" t="s">
        <v>5</v>
      </c>
      <c r="C241" s="312" t="s">
        <v>2111</v>
      </c>
      <c r="D241" s="312" t="s">
        <v>675</v>
      </c>
      <c r="E241" s="312" t="s">
        <v>1166</v>
      </c>
      <c r="F241" s="307">
        <v>19217700</v>
      </c>
      <c r="G241" s="307">
        <v>19217700</v>
      </c>
      <c r="H241" s="123" t="str">
        <f t="shared" si="3"/>
        <v>04020320075770</v>
      </c>
    </row>
    <row r="242" spans="1:8">
      <c r="A242" s="311" t="s">
        <v>1308</v>
      </c>
      <c r="B242" s="312" t="s">
        <v>5</v>
      </c>
      <c r="C242" s="312" t="s">
        <v>2111</v>
      </c>
      <c r="D242" s="312" t="s">
        <v>675</v>
      </c>
      <c r="E242" s="312" t="s">
        <v>1309</v>
      </c>
      <c r="F242" s="307">
        <v>19217700</v>
      </c>
      <c r="G242" s="307">
        <v>19217700</v>
      </c>
      <c r="H242" s="123" t="str">
        <f t="shared" si="3"/>
        <v>04020320075770800</v>
      </c>
    </row>
    <row r="243" spans="1:8" ht="63.75">
      <c r="A243" s="311" t="s">
        <v>1198</v>
      </c>
      <c r="B243" s="312" t="s">
        <v>5</v>
      </c>
      <c r="C243" s="312" t="s">
        <v>2111</v>
      </c>
      <c r="D243" s="312" t="s">
        <v>675</v>
      </c>
      <c r="E243" s="312" t="s">
        <v>351</v>
      </c>
      <c r="F243" s="307">
        <v>19217700</v>
      </c>
      <c r="G243" s="307">
        <v>19217700</v>
      </c>
      <c r="H243" s="123" t="str">
        <f t="shared" si="3"/>
        <v>04020320075770810</v>
      </c>
    </row>
    <row r="244" spans="1:8" ht="76.5">
      <c r="A244" s="311" t="s">
        <v>1216</v>
      </c>
      <c r="B244" s="312" t="s">
        <v>5</v>
      </c>
      <c r="C244" s="312" t="s">
        <v>2111</v>
      </c>
      <c r="D244" s="312" t="s">
        <v>675</v>
      </c>
      <c r="E244" s="312" t="s">
        <v>1217</v>
      </c>
      <c r="F244" s="307">
        <v>19217700</v>
      </c>
      <c r="G244" s="307">
        <v>19217700</v>
      </c>
      <c r="H244" s="123" t="str">
        <f t="shared" ref="H244:H307" si="4">CONCATENATE(C244,,D244,E244)</f>
        <v>04020320075770811</v>
      </c>
    </row>
    <row r="245" spans="1:8" ht="216.75">
      <c r="A245" s="311" t="s">
        <v>1973</v>
      </c>
      <c r="B245" s="312" t="s">
        <v>5</v>
      </c>
      <c r="C245" s="312" t="s">
        <v>2111</v>
      </c>
      <c r="D245" s="312" t="s">
        <v>1974</v>
      </c>
      <c r="E245" s="312" t="s">
        <v>1166</v>
      </c>
      <c r="F245" s="307">
        <v>2525082</v>
      </c>
      <c r="G245" s="307">
        <v>2525082</v>
      </c>
      <c r="H245" s="123" t="str">
        <f t="shared" si="4"/>
        <v>04020320080020</v>
      </c>
    </row>
    <row r="246" spans="1:8">
      <c r="A246" s="311" t="s">
        <v>1308</v>
      </c>
      <c r="B246" s="312" t="s">
        <v>5</v>
      </c>
      <c r="C246" s="312" t="s">
        <v>2111</v>
      </c>
      <c r="D246" s="312" t="s">
        <v>1974</v>
      </c>
      <c r="E246" s="312" t="s">
        <v>1309</v>
      </c>
      <c r="F246" s="307">
        <v>2525082</v>
      </c>
      <c r="G246" s="307">
        <v>2525082</v>
      </c>
      <c r="H246" s="123" t="str">
        <f t="shared" si="4"/>
        <v>04020320080020800</v>
      </c>
    </row>
    <row r="247" spans="1:8" ht="63.75">
      <c r="A247" s="311" t="s">
        <v>1198</v>
      </c>
      <c r="B247" s="312" t="s">
        <v>5</v>
      </c>
      <c r="C247" s="312" t="s">
        <v>2111</v>
      </c>
      <c r="D247" s="312" t="s">
        <v>1974</v>
      </c>
      <c r="E247" s="312" t="s">
        <v>351</v>
      </c>
      <c r="F247" s="307">
        <v>2525082</v>
      </c>
      <c r="G247" s="307">
        <v>2525082</v>
      </c>
      <c r="H247" s="123" t="str">
        <f t="shared" si="4"/>
        <v>04020320080020810</v>
      </c>
    </row>
    <row r="248" spans="1:8" ht="76.5">
      <c r="A248" s="311" t="s">
        <v>1216</v>
      </c>
      <c r="B248" s="312" t="s">
        <v>5</v>
      </c>
      <c r="C248" s="312" t="s">
        <v>2111</v>
      </c>
      <c r="D248" s="312" t="s">
        <v>1974</v>
      </c>
      <c r="E248" s="312" t="s">
        <v>1217</v>
      </c>
      <c r="F248" s="307">
        <v>2525082</v>
      </c>
      <c r="G248" s="307">
        <v>2525082</v>
      </c>
      <c r="H248" s="123" t="str">
        <f t="shared" si="4"/>
        <v>04020320080020811</v>
      </c>
    </row>
    <row r="249" spans="1:8">
      <c r="A249" s="311" t="s">
        <v>183</v>
      </c>
      <c r="B249" s="312" t="s">
        <v>5</v>
      </c>
      <c r="C249" s="312" t="s">
        <v>349</v>
      </c>
      <c r="D249" s="312" t="s">
        <v>1166</v>
      </c>
      <c r="E249" s="312" t="s">
        <v>1166</v>
      </c>
      <c r="F249" s="307">
        <v>2197500</v>
      </c>
      <c r="G249" s="307">
        <v>2197500</v>
      </c>
      <c r="H249" s="123" t="str">
        <f t="shared" si="4"/>
        <v>0405</v>
      </c>
    </row>
    <row r="250" spans="1:8" ht="38.25">
      <c r="A250" s="311" t="s">
        <v>490</v>
      </c>
      <c r="B250" s="312" t="s">
        <v>5</v>
      </c>
      <c r="C250" s="312" t="s">
        <v>349</v>
      </c>
      <c r="D250" s="312" t="s">
        <v>998</v>
      </c>
      <c r="E250" s="312" t="s">
        <v>1166</v>
      </c>
      <c r="F250" s="307">
        <v>2197500</v>
      </c>
      <c r="G250" s="307">
        <v>2197500</v>
      </c>
      <c r="H250" s="123" t="str">
        <f t="shared" si="4"/>
        <v>04051200000000</v>
      </c>
    </row>
    <row r="251" spans="1:8" ht="38.25">
      <c r="A251" s="311" t="s">
        <v>2009</v>
      </c>
      <c r="B251" s="312" t="s">
        <v>5</v>
      </c>
      <c r="C251" s="312" t="s">
        <v>349</v>
      </c>
      <c r="D251" s="312" t="s">
        <v>999</v>
      </c>
      <c r="E251" s="312" t="s">
        <v>1166</v>
      </c>
      <c r="F251" s="307">
        <v>15000</v>
      </c>
      <c r="G251" s="307">
        <v>15000</v>
      </c>
      <c r="H251" s="123" t="str">
        <f t="shared" si="4"/>
        <v>04051210000000</v>
      </c>
    </row>
    <row r="252" spans="1:8" ht="76.5">
      <c r="A252" s="311" t="s">
        <v>2010</v>
      </c>
      <c r="B252" s="312" t="s">
        <v>5</v>
      </c>
      <c r="C252" s="312" t="s">
        <v>349</v>
      </c>
      <c r="D252" s="312" t="s">
        <v>1664</v>
      </c>
      <c r="E252" s="312" t="s">
        <v>1166</v>
      </c>
      <c r="F252" s="307">
        <v>15000</v>
      </c>
      <c r="G252" s="307">
        <v>15000</v>
      </c>
      <c r="H252" s="123" t="str">
        <f t="shared" si="4"/>
        <v>04051210080000</v>
      </c>
    </row>
    <row r="253" spans="1:8" ht="38.25">
      <c r="A253" s="311" t="s">
        <v>1306</v>
      </c>
      <c r="B253" s="312" t="s">
        <v>5</v>
      </c>
      <c r="C253" s="312" t="s">
        <v>349</v>
      </c>
      <c r="D253" s="312" t="s">
        <v>1664</v>
      </c>
      <c r="E253" s="312" t="s">
        <v>1307</v>
      </c>
      <c r="F253" s="307">
        <v>15000</v>
      </c>
      <c r="G253" s="307">
        <v>15000</v>
      </c>
      <c r="H253" s="123" t="str">
        <f t="shared" si="4"/>
        <v>04051210080000200</v>
      </c>
    </row>
    <row r="254" spans="1:8" ht="38.25">
      <c r="A254" s="311" t="s">
        <v>1188</v>
      </c>
      <c r="B254" s="312" t="s">
        <v>5</v>
      </c>
      <c r="C254" s="312" t="s">
        <v>349</v>
      </c>
      <c r="D254" s="312" t="s">
        <v>1664</v>
      </c>
      <c r="E254" s="312" t="s">
        <v>1189</v>
      </c>
      <c r="F254" s="307">
        <v>15000</v>
      </c>
      <c r="G254" s="307">
        <v>15000</v>
      </c>
      <c r="H254" s="123" t="str">
        <f t="shared" si="4"/>
        <v>04051210080000240</v>
      </c>
    </row>
    <row r="255" spans="1:8">
      <c r="A255" s="311" t="s">
        <v>1214</v>
      </c>
      <c r="B255" s="312" t="s">
        <v>5</v>
      </c>
      <c r="C255" s="312" t="s">
        <v>349</v>
      </c>
      <c r="D255" s="312" t="s">
        <v>1664</v>
      </c>
      <c r="E255" s="312" t="s">
        <v>327</v>
      </c>
      <c r="F255" s="307">
        <v>15000</v>
      </c>
      <c r="G255" s="307">
        <v>15000</v>
      </c>
      <c r="H255" s="123"/>
    </row>
    <row r="256" spans="1:8" ht="38.25">
      <c r="A256" s="311" t="s">
        <v>444</v>
      </c>
      <c r="B256" s="312" t="s">
        <v>5</v>
      </c>
      <c r="C256" s="312" t="s">
        <v>349</v>
      </c>
      <c r="D256" s="312" t="s">
        <v>1001</v>
      </c>
      <c r="E256" s="312" t="s">
        <v>1166</v>
      </c>
      <c r="F256" s="307">
        <v>2182500</v>
      </c>
      <c r="G256" s="307">
        <v>2182500</v>
      </c>
      <c r="H256" s="123"/>
    </row>
    <row r="257" spans="1:8" ht="114.75">
      <c r="A257" s="311" t="s">
        <v>352</v>
      </c>
      <c r="B257" s="312" t="s">
        <v>5</v>
      </c>
      <c r="C257" s="312" t="s">
        <v>349</v>
      </c>
      <c r="D257" s="312" t="s">
        <v>666</v>
      </c>
      <c r="E257" s="312" t="s">
        <v>1166</v>
      </c>
      <c r="F257" s="307">
        <v>2182500</v>
      </c>
      <c r="G257" s="307">
        <v>2182500</v>
      </c>
      <c r="H257" s="123" t="str">
        <f t="shared" si="4"/>
        <v>04051230075170</v>
      </c>
    </row>
    <row r="258" spans="1:8" ht="76.5">
      <c r="A258" s="311" t="s">
        <v>1305</v>
      </c>
      <c r="B258" s="312" t="s">
        <v>5</v>
      </c>
      <c r="C258" s="312" t="s">
        <v>349</v>
      </c>
      <c r="D258" s="312" t="s">
        <v>666</v>
      </c>
      <c r="E258" s="312" t="s">
        <v>271</v>
      </c>
      <c r="F258" s="307">
        <v>2129600</v>
      </c>
      <c r="G258" s="307">
        <v>2129600</v>
      </c>
      <c r="H258" s="123" t="str">
        <f t="shared" si="4"/>
        <v>04051230075170100</v>
      </c>
    </row>
    <row r="259" spans="1:8" ht="38.25">
      <c r="A259" s="311" t="s">
        <v>1195</v>
      </c>
      <c r="B259" s="312" t="s">
        <v>5</v>
      </c>
      <c r="C259" s="312" t="s">
        <v>349</v>
      </c>
      <c r="D259" s="312" t="s">
        <v>666</v>
      </c>
      <c r="E259" s="312" t="s">
        <v>28</v>
      </c>
      <c r="F259" s="307">
        <v>2129600</v>
      </c>
      <c r="G259" s="307">
        <v>2129600</v>
      </c>
      <c r="H259" s="123" t="str">
        <f t="shared" si="4"/>
        <v>04051230075170120</v>
      </c>
    </row>
    <row r="260" spans="1:8" ht="25.5">
      <c r="A260" s="311" t="s">
        <v>949</v>
      </c>
      <c r="B260" s="312" t="s">
        <v>5</v>
      </c>
      <c r="C260" s="312" t="s">
        <v>349</v>
      </c>
      <c r="D260" s="312" t="s">
        <v>666</v>
      </c>
      <c r="E260" s="312" t="s">
        <v>322</v>
      </c>
      <c r="F260" s="307">
        <v>1515853</v>
      </c>
      <c r="G260" s="307">
        <v>1515853</v>
      </c>
      <c r="H260" s="123" t="str">
        <f t="shared" si="4"/>
        <v>04051230075170121</v>
      </c>
    </row>
    <row r="261" spans="1:8" ht="51">
      <c r="A261" s="311" t="s">
        <v>323</v>
      </c>
      <c r="B261" s="312" t="s">
        <v>5</v>
      </c>
      <c r="C261" s="312" t="s">
        <v>349</v>
      </c>
      <c r="D261" s="312" t="s">
        <v>666</v>
      </c>
      <c r="E261" s="312" t="s">
        <v>324</v>
      </c>
      <c r="F261" s="307">
        <v>156000</v>
      </c>
      <c r="G261" s="307">
        <v>156000</v>
      </c>
      <c r="H261" s="123" t="str">
        <f t="shared" si="4"/>
        <v>04051230075170122</v>
      </c>
    </row>
    <row r="262" spans="1:8" ht="63.75">
      <c r="A262" s="311" t="s">
        <v>1050</v>
      </c>
      <c r="B262" s="312" t="s">
        <v>5</v>
      </c>
      <c r="C262" s="312" t="s">
        <v>349</v>
      </c>
      <c r="D262" s="312" t="s">
        <v>666</v>
      </c>
      <c r="E262" s="312" t="s">
        <v>1051</v>
      </c>
      <c r="F262" s="307">
        <v>457747</v>
      </c>
      <c r="G262" s="307">
        <v>457747</v>
      </c>
      <c r="H262" s="123" t="str">
        <f t="shared" si="4"/>
        <v>04051230075170129</v>
      </c>
    </row>
    <row r="263" spans="1:8" ht="38.25">
      <c r="A263" s="311" t="s">
        <v>1306</v>
      </c>
      <c r="B263" s="312" t="s">
        <v>5</v>
      </c>
      <c r="C263" s="312" t="s">
        <v>349</v>
      </c>
      <c r="D263" s="312" t="s">
        <v>666</v>
      </c>
      <c r="E263" s="312" t="s">
        <v>1307</v>
      </c>
      <c r="F263" s="307">
        <v>52900</v>
      </c>
      <c r="G263" s="307">
        <v>52900</v>
      </c>
      <c r="H263" s="123" t="str">
        <f t="shared" si="4"/>
        <v>04051230075170200</v>
      </c>
    </row>
    <row r="264" spans="1:8" ht="38.25">
      <c r="A264" s="311" t="s">
        <v>1188</v>
      </c>
      <c r="B264" s="312" t="s">
        <v>5</v>
      </c>
      <c r="C264" s="312" t="s">
        <v>349</v>
      </c>
      <c r="D264" s="312" t="s">
        <v>666</v>
      </c>
      <c r="E264" s="312" t="s">
        <v>1189</v>
      </c>
      <c r="F264" s="307">
        <v>52900</v>
      </c>
      <c r="G264" s="307">
        <v>52900</v>
      </c>
      <c r="H264" s="123" t="str">
        <f t="shared" si="4"/>
        <v>04051230075170240</v>
      </c>
    </row>
    <row r="265" spans="1:8">
      <c r="A265" s="311" t="s">
        <v>1214</v>
      </c>
      <c r="B265" s="312" t="s">
        <v>5</v>
      </c>
      <c r="C265" s="312" t="s">
        <v>349</v>
      </c>
      <c r="D265" s="312" t="s">
        <v>666</v>
      </c>
      <c r="E265" s="312" t="s">
        <v>327</v>
      </c>
      <c r="F265" s="307">
        <v>52900</v>
      </c>
      <c r="G265" s="307">
        <v>52900</v>
      </c>
      <c r="H265" s="123" t="str">
        <f t="shared" si="4"/>
        <v>04051230075170244</v>
      </c>
    </row>
    <row r="266" spans="1:8">
      <c r="A266" s="311" t="s">
        <v>1625</v>
      </c>
      <c r="B266" s="312" t="s">
        <v>5</v>
      </c>
      <c r="C266" s="312" t="s">
        <v>1626</v>
      </c>
      <c r="D266" s="312" t="s">
        <v>1166</v>
      </c>
      <c r="E266" s="312" t="s">
        <v>1166</v>
      </c>
      <c r="F266" s="307">
        <v>2361600</v>
      </c>
      <c r="G266" s="307">
        <v>2361600</v>
      </c>
      <c r="H266" s="123" t="str">
        <f t="shared" si="4"/>
        <v>0407</v>
      </c>
    </row>
    <row r="267" spans="1:8" ht="38.25">
      <c r="A267" s="311" t="s">
        <v>596</v>
      </c>
      <c r="B267" s="312" t="s">
        <v>5</v>
      </c>
      <c r="C267" s="312" t="s">
        <v>1626</v>
      </c>
      <c r="D267" s="312" t="s">
        <v>1002</v>
      </c>
      <c r="E267" s="312" t="s">
        <v>1166</v>
      </c>
      <c r="F267" s="307">
        <v>2361600</v>
      </c>
      <c r="G267" s="307">
        <v>2361600</v>
      </c>
      <c r="H267" s="123" t="str">
        <f t="shared" si="4"/>
        <v>04078000000000</v>
      </c>
    </row>
    <row r="268" spans="1:8" ht="51">
      <c r="A268" s="311" t="s">
        <v>597</v>
      </c>
      <c r="B268" s="312" t="s">
        <v>5</v>
      </c>
      <c r="C268" s="312" t="s">
        <v>1626</v>
      </c>
      <c r="D268" s="312" t="s">
        <v>1004</v>
      </c>
      <c r="E268" s="312" t="s">
        <v>1166</v>
      </c>
      <c r="F268" s="307">
        <v>2361600</v>
      </c>
      <c r="G268" s="307">
        <v>2361600</v>
      </c>
      <c r="H268" s="123" t="str">
        <f t="shared" si="4"/>
        <v>04078020000000</v>
      </c>
    </row>
    <row r="269" spans="1:8" ht="76.5">
      <c r="A269" s="311" t="s">
        <v>2112</v>
      </c>
      <c r="B269" s="312" t="s">
        <v>5</v>
      </c>
      <c r="C269" s="312" t="s">
        <v>1626</v>
      </c>
      <c r="D269" s="312" t="s">
        <v>1627</v>
      </c>
      <c r="E269" s="312" t="s">
        <v>1166</v>
      </c>
      <c r="F269" s="307">
        <v>2361600</v>
      </c>
      <c r="G269" s="307">
        <v>2361600</v>
      </c>
      <c r="H269" s="123" t="str">
        <f t="shared" si="4"/>
        <v>04078020074460</v>
      </c>
    </row>
    <row r="270" spans="1:8" ht="76.5">
      <c r="A270" s="311" t="s">
        <v>1305</v>
      </c>
      <c r="B270" s="312" t="s">
        <v>5</v>
      </c>
      <c r="C270" s="312" t="s">
        <v>1626</v>
      </c>
      <c r="D270" s="312" t="s">
        <v>1627</v>
      </c>
      <c r="E270" s="312" t="s">
        <v>271</v>
      </c>
      <c r="F270" s="307">
        <v>2281000</v>
      </c>
      <c r="G270" s="307">
        <v>2281000</v>
      </c>
      <c r="H270" s="123" t="str">
        <f t="shared" si="4"/>
        <v>04078020074460100</v>
      </c>
    </row>
    <row r="271" spans="1:8" ht="38.25">
      <c r="A271" s="311" t="s">
        <v>1195</v>
      </c>
      <c r="B271" s="312" t="s">
        <v>5</v>
      </c>
      <c r="C271" s="312" t="s">
        <v>1626</v>
      </c>
      <c r="D271" s="312" t="s">
        <v>1627</v>
      </c>
      <c r="E271" s="312" t="s">
        <v>28</v>
      </c>
      <c r="F271" s="307">
        <v>2281000</v>
      </c>
      <c r="G271" s="307">
        <v>2281000</v>
      </c>
      <c r="H271" s="123" t="str">
        <f t="shared" si="4"/>
        <v>04078020074460120</v>
      </c>
    </row>
    <row r="272" spans="1:8" ht="25.5">
      <c r="A272" s="311" t="s">
        <v>949</v>
      </c>
      <c r="B272" s="312" t="s">
        <v>5</v>
      </c>
      <c r="C272" s="312" t="s">
        <v>1626</v>
      </c>
      <c r="D272" s="312" t="s">
        <v>1627</v>
      </c>
      <c r="E272" s="312" t="s">
        <v>322</v>
      </c>
      <c r="F272" s="307">
        <v>1633641</v>
      </c>
      <c r="G272" s="307">
        <v>1633641</v>
      </c>
      <c r="H272" s="123" t="str">
        <f t="shared" si="4"/>
        <v>04078020074460121</v>
      </c>
    </row>
    <row r="273" spans="1:8" ht="51">
      <c r="A273" s="311" t="s">
        <v>323</v>
      </c>
      <c r="B273" s="312" t="s">
        <v>5</v>
      </c>
      <c r="C273" s="312" t="s">
        <v>1626</v>
      </c>
      <c r="D273" s="312" t="s">
        <v>1627</v>
      </c>
      <c r="E273" s="312" t="s">
        <v>324</v>
      </c>
      <c r="F273" s="307">
        <v>154000</v>
      </c>
      <c r="G273" s="307">
        <v>154000</v>
      </c>
      <c r="H273" s="123" t="str">
        <f t="shared" si="4"/>
        <v>04078020074460122</v>
      </c>
    </row>
    <row r="274" spans="1:8" ht="63.75">
      <c r="A274" s="311" t="s">
        <v>1050</v>
      </c>
      <c r="B274" s="312" t="s">
        <v>5</v>
      </c>
      <c r="C274" s="312" t="s">
        <v>1626</v>
      </c>
      <c r="D274" s="312" t="s">
        <v>1627</v>
      </c>
      <c r="E274" s="312" t="s">
        <v>1051</v>
      </c>
      <c r="F274" s="307">
        <v>493359</v>
      </c>
      <c r="G274" s="307">
        <v>493359</v>
      </c>
      <c r="H274" s="123" t="str">
        <f t="shared" si="4"/>
        <v>04078020074460129</v>
      </c>
    </row>
    <row r="275" spans="1:8" ht="38.25">
      <c r="A275" s="311" t="s">
        <v>1306</v>
      </c>
      <c r="B275" s="312" t="s">
        <v>5</v>
      </c>
      <c r="C275" s="312" t="s">
        <v>1626</v>
      </c>
      <c r="D275" s="312" t="s">
        <v>1627</v>
      </c>
      <c r="E275" s="312" t="s">
        <v>1307</v>
      </c>
      <c r="F275" s="307">
        <v>80600</v>
      </c>
      <c r="G275" s="307">
        <v>80600</v>
      </c>
      <c r="H275" s="123" t="str">
        <f t="shared" si="4"/>
        <v>04078020074460200</v>
      </c>
    </row>
    <row r="276" spans="1:8" ht="38.25">
      <c r="A276" s="311" t="s">
        <v>1188</v>
      </c>
      <c r="B276" s="312" t="s">
        <v>5</v>
      </c>
      <c r="C276" s="312" t="s">
        <v>1626</v>
      </c>
      <c r="D276" s="312" t="s">
        <v>1627</v>
      </c>
      <c r="E276" s="312" t="s">
        <v>1189</v>
      </c>
      <c r="F276" s="307">
        <v>80600</v>
      </c>
      <c r="G276" s="307">
        <v>80600</v>
      </c>
      <c r="H276" s="123" t="str">
        <f t="shared" si="4"/>
        <v>04078020074460240</v>
      </c>
    </row>
    <row r="277" spans="1:8">
      <c r="A277" s="311" t="s">
        <v>1214</v>
      </c>
      <c r="B277" s="312" t="s">
        <v>5</v>
      </c>
      <c r="C277" s="312" t="s">
        <v>1626</v>
      </c>
      <c r="D277" s="312" t="s">
        <v>1627</v>
      </c>
      <c r="E277" s="312" t="s">
        <v>327</v>
      </c>
      <c r="F277" s="307">
        <v>80600</v>
      </c>
      <c r="G277" s="307">
        <v>80600</v>
      </c>
      <c r="H277" s="123" t="str">
        <f t="shared" si="4"/>
        <v>04078020074460244</v>
      </c>
    </row>
    <row r="278" spans="1:8">
      <c r="A278" s="311" t="s">
        <v>184</v>
      </c>
      <c r="B278" s="312" t="s">
        <v>5</v>
      </c>
      <c r="C278" s="312" t="s">
        <v>353</v>
      </c>
      <c r="D278" s="312" t="s">
        <v>1166</v>
      </c>
      <c r="E278" s="312" t="s">
        <v>1166</v>
      </c>
      <c r="F278" s="307">
        <v>26081707</v>
      </c>
      <c r="G278" s="307">
        <v>2718502</v>
      </c>
      <c r="H278" s="123" t="str">
        <f t="shared" si="4"/>
        <v>0408</v>
      </c>
    </row>
    <row r="279" spans="1:8" ht="38.25">
      <c r="A279" s="311" t="s">
        <v>480</v>
      </c>
      <c r="B279" s="312" t="s">
        <v>5</v>
      </c>
      <c r="C279" s="312" t="s">
        <v>353</v>
      </c>
      <c r="D279" s="312" t="s">
        <v>989</v>
      </c>
      <c r="E279" s="312" t="s">
        <v>1166</v>
      </c>
      <c r="F279" s="307">
        <v>26081707</v>
      </c>
      <c r="G279" s="307">
        <v>2718502</v>
      </c>
      <c r="H279" s="123" t="str">
        <f t="shared" si="4"/>
        <v>04080900000000</v>
      </c>
    </row>
    <row r="280" spans="1:8" ht="25.5">
      <c r="A280" s="311" t="s">
        <v>483</v>
      </c>
      <c r="B280" s="312" t="s">
        <v>5</v>
      </c>
      <c r="C280" s="312" t="s">
        <v>353</v>
      </c>
      <c r="D280" s="312" t="s">
        <v>991</v>
      </c>
      <c r="E280" s="312" t="s">
        <v>1166</v>
      </c>
      <c r="F280" s="307">
        <v>26081707</v>
      </c>
      <c r="G280" s="307">
        <v>2718502</v>
      </c>
      <c r="H280" s="123" t="str">
        <f t="shared" si="4"/>
        <v>04080920000000</v>
      </c>
    </row>
    <row r="281" spans="1:8" ht="127.5">
      <c r="A281" s="311" t="s">
        <v>2113</v>
      </c>
      <c r="B281" s="312" t="s">
        <v>5</v>
      </c>
      <c r="C281" s="312" t="s">
        <v>353</v>
      </c>
      <c r="D281" s="312" t="s">
        <v>2114</v>
      </c>
      <c r="E281" s="312" t="s">
        <v>1166</v>
      </c>
      <c r="F281" s="307">
        <v>1971164</v>
      </c>
      <c r="G281" s="307">
        <v>1971164</v>
      </c>
      <c r="H281" s="123" t="str">
        <f t="shared" si="4"/>
        <v>04080920080010</v>
      </c>
    </row>
    <row r="282" spans="1:8">
      <c r="A282" s="311" t="s">
        <v>1308</v>
      </c>
      <c r="B282" s="312" t="s">
        <v>5</v>
      </c>
      <c r="C282" s="312" t="s">
        <v>353</v>
      </c>
      <c r="D282" s="312" t="s">
        <v>2114</v>
      </c>
      <c r="E282" s="312" t="s">
        <v>1309</v>
      </c>
      <c r="F282" s="307">
        <v>1971164</v>
      </c>
      <c r="G282" s="307">
        <v>1971164</v>
      </c>
      <c r="H282" s="123" t="str">
        <f t="shared" si="4"/>
        <v>04080920080010800</v>
      </c>
    </row>
    <row r="283" spans="1:8" ht="63.75">
      <c r="A283" s="311" t="s">
        <v>1198</v>
      </c>
      <c r="B283" s="312" t="s">
        <v>5</v>
      </c>
      <c r="C283" s="312" t="s">
        <v>353</v>
      </c>
      <c r="D283" s="312" t="s">
        <v>2114</v>
      </c>
      <c r="E283" s="312" t="s">
        <v>351</v>
      </c>
      <c r="F283" s="307">
        <v>1971164</v>
      </c>
      <c r="G283" s="307">
        <v>1971164</v>
      </c>
      <c r="H283" s="123" t="str">
        <f t="shared" si="4"/>
        <v>04080920080010810</v>
      </c>
    </row>
    <row r="284" spans="1:8" ht="76.5">
      <c r="A284" s="311" t="s">
        <v>1216</v>
      </c>
      <c r="B284" s="312" t="s">
        <v>5</v>
      </c>
      <c r="C284" s="312" t="s">
        <v>353</v>
      </c>
      <c r="D284" s="312" t="s">
        <v>2114</v>
      </c>
      <c r="E284" s="312" t="s">
        <v>1217</v>
      </c>
      <c r="F284" s="307">
        <v>1971164</v>
      </c>
      <c r="G284" s="307">
        <v>1971164</v>
      </c>
      <c r="H284" s="123" t="str">
        <f t="shared" si="4"/>
        <v>04080920080010811</v>
      </c>
    </row>
    <row r="285" spans="1:8" ht="89.25">
      <c r="A285" s="311" t="s">
        <v>1764</v>
      </c>
      <c r="B285" s="312" t="s">
        <v>5</v>
      </c>
      <c r="C285" s="312" t="s">
        <v>353</v>
      </c>
      <c r="D285" s="312" t="s">
        <v>1765</v>
      </c>
      <c r="E285" s="312" t="s">
        <v>1166</v>
      </c>
      <c r="F285" s="307">
        <v>5450710</v>
      </c>
      <c r="G285" s="307">
        <v>0</v>
      </c>
      <c r="H285" s="123" t="str">
        <f t="shared" si="4"/>
        <v>040809200В0000</v>
      </c>
    </row>
    <row r="286" spans="1:8">
      <c r="A286" s="311" t="s">
        <v>1308</v>
      </c>
      <c r="B286" s="312" t="s">
        <v>5</v>
      </c>
      <c r="C286" s="312" t="s">
        <v>353</v>
      </c>
      <c r="D286" s="312" t="s">
        <v>1765</v>
      </c>
      <c r="E286" s="312" t="s">
        <v>1309</v>
      </c>
      <c r="F286" s="307">
        <v>5450710</v>
      </c>
      <c r="G286" s="307">
        <v>0</v>
      </c>
      <c r="H286" s="123" t="str">
        <f t="shared" si="4"/>
        <v>040809200В0000800</v>
      </c>
    </row>
    <row r="287" spans="1:8" ht="63.75">
      <c r="A287" s="311" t="s">
        <v>1198</v>
      </c>
      <c r="B287" s="312" t="s">
        <v>5</v>
      </c>
      <c r="C287" s="312" t="s">
        <v>353</v>
      </c>
      <c r="D287" s="312" t="s">
        <v>1765</v>
      </c>
      <c r="E287" s="312" t="s">
        <v>351</v>
      </c>
      <c r="F287" s="307">
        <v>5450710</v>
      </c>
      <c r="G287" s="307">
        <v>0</v>
      </c>
      <c r="H287" s="123" t="str">
        <f t="shared" si="4"/>
        <v>040809200В0000810</v>
      </c>
    </row>
    <row r="288" spans="1:8" ht="76.5">
      <c r="A288" s="311" t="s">
        <v>1216</v>
      </c>
      <c r="B288" s="312" t="s">
        <v>5</v>
      </c>
      <c r="C288" s="312" t="s">
        <v>353</v>
      </c>
      <c r="D288" s="312" t="s">
        <v>1765</v>
      </c>
      <c r="E288" s="312" t="s">
        <v>1217</v>
      </c>
      <c r="F288" s="307">
        <v>5450710</v>
      </c>
      <c r="G288" s="307">
        <v>0</v>
      </c>
      <c r="H288" s="123" t="str">
        <f t="shared" si="4"/>
        <v>040809200В0000811</v>
      </c>
    </row>
    <row r="289" spans="1:8" ht="89.25">
      <c r="A289" s="311" t="s">
        <v>354</v>
      </c>
      <c r="B289" s="312" t="s">
        <v>5</v>
      </c>
      <c r="C289" s="312" t="s">
        <v>353</v>
      </c>
      <c r="D289" s="312" t="s">
        <v>667</v>
      </c>
      <c r="E289" s="312" t="s">
        <v>1166</v>
      </c>
      <c r="F289" s="307">
        <v>18659833</v>
      </c>
      <c r="G289" s="307">
        <v>747338</v>
      </c>
      <c r="H289" s="123" t="str">
        <f t="shared" si="4"/>
        <v>040809200П0000</v>
      </c>
    </row>
    <row r="290" spans="1:8">
      <c r="A290" s="311" t="s">
        <v>1308</v>
      </c>
      <c r="B290" s="312" t="s">
        <v>5</v>
      </c>
      <c r="C290" s="312" t="s">
        <v>353</v>
      </c>
      <c r="D290" s="312" t="s">
        <v>667</v>
      </c>
      <c r="E290" s="312" t="s">
        <v>1309</v>
      </c>
      <c r="F290" s="307">
        <v>18659833</v>
      </c>
      <c r="G290" s="307">
        <v>747338</v>
      </c>
      <c r="H290" s="123" t="str">
        <f t="shared" si="4"/>
        <v>040809200П0000800</v>
      </c>
    </row>
    <row r="291" spans="1:8" ht="63.75">
      <c r="A291" s="311" t="s">
        <v>1198</v>
      </c>
      <c r="B291" s="312" t="s">
        <v>5</v>
      </c>
      <c r="C291" s="312" t="s">
        <v>353</v>
      </c>
      <c r="D291" s="312" t="s">
        <v>667</v>
      </c>
      <c r="E291" s="312" t="s">
        <v>351</v>
      </c>
      <c r="F291" s="307">
        <v>18659833</v>
      </c>
      <c r="G291" s="307">
        <v>747338</v>
      </c>
      <c r="H291" s="123" t="str">
        <f t="shared" si="4"/>
        <v>040809200П0000810</v>
      </c>
    </row>
    <row r="292" spans="1:8" ht="76.5">
      <c r="A292" s="311" t="s">
        <v>1216</v>
      </c>
      <c r="B292" s="312" t="s">
        <v>5</v>
      </c>
      <c r="C292" s="312" t="s">
        <v>353</v>
      </c>
      <c r="D292" s="312" t="s">
        <v>667</v>
      </c>
      <c r="E292" s="312" t="s">
        <v>1217</v>
      </c>
      <c r="F292" s="307">
        <v>18659833</v>
      </c>
      <c r="G292" s="307">
        <v>747338</v>
      </c>
      <c r="H292" s="123" t="str">
        <f t="shared" si="4"/>
        <v>040809200П0000811</v>
      </c>
    </row>
    <row r="293" spans="1:8">
      <c r="A293" s="311" t="s">
        <v>250</v>
      </c>
      <c r="B293" s="312" t="s">
        <v>5</v>
      </c>
      <c r="C293" s="312" t="s">
        <v>355</v>
      </c>
      <c r="D293" s="312" t="s">
        <v>1166</v>
      </c>
      <c r="E293" s="312" t="s">
        <v>1166</v>
      </c>
      <c r="F293" s="307">
        <v>496400</v>
      </c>
      <c r="G293" s="307">
        <v>497300</v>
      </c>
      <c r="H293" s="123" t="str">
        <f t="shared" si="4"/>
        <v>0409</v>
      </c>
    </row>
    <row r="294" spans="1:8" ht="38.25">
      <c r="A294" s="311" t="s">
        <v>480</v>
      </c>
      <c r="B294" s="312" t="s">
        <v>5</v>
      </c>
      <c r="C294" s="312" t="s">
        <v>355</v>
      </c>
      <c r="D294" s="312" t="s">
        <v>989</v>
      </c>
      <c r="E294" s="312" t="s">
        <v>1166</v>
      </c>
      <c r="F294" s="307">
        <v>496400</v>
      </c>
      <c r="G294" s="307">
        <v>497300</v>
      </c>
      <c r="H294" s="123" t="str">
        <f t="shared" si="4"/>
        <v>04090900000000</v>
      </c>
    </row>
    <row r="295" spans="1:8" ht="25.5">
      <c r="A295" s="311" t="s">
        <v>481</v>
      </c>
      <c r="B295" s="312" t="s">
        <v>5</v>
      </c>
      <c r="C295" s="312" t="s">
        <v>355</v>
      </c>
      <c r="D295" s="312" t="s">
        <v>990</v>
      </c>
      <c r="E295" s="312" t="s">
        <v>1166</v>
      </c>
      <c r="F295" s="307">
        <v>496400</v>
      </c>
      <c r="G295" s="307">
        <v>497300</v>
      </c>
      <c r="H295" s="123" t="str">
        <f t="shared" si="4"/>
        <v>04090910000000</v>
      </c>
    </row>
    <row r="296" spans="1:8" ht="63.75">
      <c r="A296" s="311" t="s">
        <v>356</v>
      </c>
      <c r="B296" s="312" t="s">
        <v>5</v>
      </c>
      <c r="C296" s="312" t="s">
        <v>355</v>
      </c>
      <c r="D296" s="312" t="s">
        <v>668</v>
      </c>
      <c r="E296" s="312" t="s">
        <v>1166</v>
      </c>
      <c r="F296" s="307">
        <v>496400</v>
      </c>
      <c r="G296" s="307">
        <v>497300</v>
      </c>
      <c r="H296" s="123" t="str">
        <f t="shared" si="4"/>
        <v>04090910080000</v>
      </c>
    </row>
    <row r="297" spans="1:8" ht="38.25">
      <c r="A297" s="311" t="s">
        <v>1306</v>
      </c>
      <c r="B297" s="312" t="s">
        <v>5</v>
      </c>
      <c r="C297" s="312" t="s">
        <v>355</v>
      </c>
      <c r="D297" s="312" t="s">
        <v>668</v>
      </c>
      <c r="E297" s="312" t="s">
        <v>1307</v>
      </c>
      <c r="F297" s="307">
        <v>496400</v>
      </c>
      <c r="G297" s="307">
        <v>497300</v>
      </c>
      <c r="H297" s="123" t="str">
        <f t="shared" si="4"/>
        <v>04090910080000200</v>
      </c>
    </row>
    <row r="298" spans="1:8" ht="38.25">
      <c r="A298" s="311" t="s">
        <v>1188</v>
      </c>
      <c r="B298" s="312" t="s">
        <v>5</v>
      </c>
      <c r="C298" s="312" t="s">
        <v>355</v>
      </c>
      <c r="D298" s="312" t="s">
        <v>668</v>
      </c>
      <c r="E298" s="312" t="s">
        <v>1189</v>
      </c>
      <c r="F298" s="307">
        <v>496400</v>
      </c>
      <c r="G298" s="307">
        <v>497300</v>
      </c>
      <c r="H298" s="123" t="str">
        <f t="shared" si="4"/>
        <v>04090910080000240</v>
      </c>
    </row>
    <row r="299" spans="1:8">
      <c r="A299" s="311" t="s">
        <v>1214</v>
      </c>
      <c r="B299" s="312" t="s">
        <v>5</v>
      </c>
      <c r="C299" s="312" t="s">
        <v>355</v>
      </c>
      <c r="D299" s="312" t="s">
        <v>668</v>
      </c>
      <c r="E299" s="312" t="s">
        <v>327</v>
      </c>
      <c r="F299" s="307">
        <v>496400</v>
      </c>
      <c r="G299" s="307">
        <v>497300</v>
      </c>
      <c r="H299" s="123" t="str">
        <f t="shared" si="4"/>
        <v>04090910080000244</v>
      </c>
    </row>
    <row r="300" spans="1:8" ht="25.5">
      <c r="A300" s="311" t="s">
        <v>144</v>
      </c>
      <c r="B300" s="312" t="s">
        <v>5</v>
      </c>
      <c r="C300" s="312" t="s">
        <v>357</v>
      </c>
      <c r="D300" s="312" t="s">
        <v>1166</v>
      </c>
      <c r="E300" s="312" t="s">
        <v>1166</v>
      </c>
      <c r="F300" s="307">
        <v>3114800</v>
      </c>
      <c r="G300" s="307">
        <v>3114800</v>
      </c>
      <c r="H300" s="123" t="str">
        <f t="shared" si="4"/>
        <v>0412</v>
      </c>
    </row>
    <row r="301" spans="1:8" ht="51">
      <c r="A301" s="311" t="s">
        <v>1230</v>
      </c>
      <c r="B301" s="312" t="s">
        <v>5</v>
      </c>
      <c r="C301" s="312" t="s">
        <v>357</v>
      </c>
      <c r="D301" s="312" t="s">
        <v>987</v>
      </c>
      <c r="E301" s="312" t="s">
        <v>1166</v>
      </c>
      <c r="F301" s="307">
        <v>2521800</v>
      </c>
      <c r="G301" s="307">
        <v>2521800</v>
      </c>
      <c r="H301" s="123" t="str">
        <f t="shared" si="4"/>
        <v>04120800000000</v>
      </c>
    </row>
    <row r="302" spans="1:8" ht="38.25">
      <c r="A302" s="311" t="s">
        <v>477</v>
      </c>
      <c r="B302" s="312" t="s">
        <v>5</v>
      </c>
      <c r="C302" s="312" t="s">
        <v>357</v>
      </c>
      <c r="D302" s="312" t="s">
        <v>988</v>
      </c>
      <c r="E302" s="312" t="s">
        <v>1166</v>
      </c>
      <c r="F302" s="307">
        <v>2510800</v>
      </c>
      <c r="G302" s="307">
        <v>2510800</v>
      </c>
      <c r="H302" s="123" t="str">
        <f t="shared" si="4"/>
        <v>04120810000000</v>
      </c>
    </row>
    <row r="303" spans="1:8" ht="127.5">
      <c r="A303" s="311" t="s">
        <v>1300</v>
      </c>
      <c r="B303" s="312" t="s">
        <v>5</v>
      </c>
      <c r="C303" s="312" t="s">
        <v>357</v>
      </c>
      <c r="D303" s="312" t="s">
        <v>669</v>
      </c>
      <c r="E303" s="312" t="s">
        <v>1166</v>
      </c>
      <c r="F303" s="307">
        <v>15000</v>
      </c>
      <c r="G303" s="307">
        <v>15000</v>
      </c>
      <c r="H303" s="123" t="str">
        <f t="shared" si="4"/>
        <v>04120810080020</v>
      </c>
    </row>
    <row r="304" spans="1:8" ht="38.25">
      <c r="A304" s="311" t="s">
        <v>1306</v>
      </c>
      <c r="B304" s="312" t="s">
        <v>5</v>
      </c>
      <c r="C304" s="312" t="s">
        <v>357</v>
      </c>
      <c r="D304" s="312" t="s">
        <v>669</v>
      </c>
      <c r="E304" s="312" t="s">
        <v>1307</v>
      </c>
      <c r="F304" s="307">
        <v>15000</v>
      </c>
      <c r="G304" s="307">
        <v>15000</v>
      </c>
      <c r="H304" s="123" t="str">
        <f t="shared" si="4"/>
        <v>04120810080020200</v>
      </c>
    </row>
    <row r="305" spans="1:8" ht="38.25">
      <c r="A305" s="311" t="s">
        <v>1188</v>
      </c>
      <c r="B305" s="312" t="s">
        <v>5</v>
      </c>
      <c r="C305" s="312" t="s">
        <v>357</v>
      </c>
      <c r="D305" s="312" t="s">
        <v>669</v>
      </c>
      <c r="E305" s="312" t="s">
        <v>1189</v>
      </c>
      <c r="F305" s="307">
        <v>15000</v>
      </c>
      <c r="G305" s="307">
        <v>15000</v>
      </c>
      <c r="H305" s="123" t="str">
        <f t="shared" si="4"/>
        <v>04120810080020240</v>
      </c>
    </row>
    <row r="306" spans="1:8">
      <c r="A306" s="311" t="s">
        <v>1214</v>
      </c>
      <c r="B306" s="312" t="s">
        <v>5</v>
      </c>
      <c r="C306" s="312" t="s">
        <v>357</v>
      </c>
      <c r="D306" s="312" t="s">
        <v>669</v>
      </c>
      <c r="E306" s="312" t="s">
        <v>327</v>
      </c>
      <c r="F306" s="307">
        <v>15000</v>
      </c>
      <c r="G306" s="307">
        <v>15000</v>
      </c>
      <c r="H306" s="123" t="str">
        <f t="shared" si="4"/>
        <v>04120810080020244</v>
      </c>
    </row>
    <row r="307" spans="1:8" ht="140.25">
      <c r="A307" s="311" t="s">
        <v>1482</v>
      </c>
      <c r="B307" s="312" t="s">
        <v>5</v>
      </c>
      <c r="C307" s="312" t="s">
        <v>357</v>
      </c>
      <c r="D307" s="312" t="s">
        <v>1328</v>
      </c>
      <c r="E307" s="312" t="s">
        <v>1166</v>
      </c>
      <c r="F307" s="307">
        <v>1841958</v>
      </c>
      <c r="G307" s="307">
        <v>1841958</v>
      </c>
      <c r="H307" s="123" t="str">
        <f t="shared" si="4"/>
        <v>041208100S6070</v>
      </c>
    </row>
    <row r="308" spans="1:8">
      <c r="A308" s="311" t="s">
        <v>1308</v>
      </c>
      <c r="B308" s="312" t="s">
        <v>5</v>
      </c>
      <c r="C308" s="312" t="s">
        <v>357</v>
      </c>
      <c r="D308" s="312" t="s">
        <v>1328</v>
      </c>
      <c r="E308" s="312" t="s">
        <v>1309</v>
      </c>
      <c r="F308" s="307">
        <v>1841958</v>
      </c>
      <c r="G308" s="307">
        <v>1841958</v>
      </c>
      <c r="H308" s="123" t="str">
        <f t="shared" ref="H308:H368" si="5">CONCATENATE(C308,,D308,E308)</f>
        <v>041208100S6070800</v>
      </c>
    </row>
    <row r="309" spans="1:8" ht="63.75">
      <c r="A309" s="311" t="s">
        <v>1198</v>
      </c>
      <c r="B309" s="312" t="s">
        <v>5</v>
      </c>
      <c r="C309" s="312" t="s">
        <v>357</v>
      </c>
      <c r="D309" s="312" t="s">
        <v>1328</v>
      </c>
      <c r="E309" s="312" t="s">
        <v>351</v>
      </c>
      <c r="F309" s="307">
        <v>1841958</v>
      </c>
      <c r="G309" s="307">
        <v>1841958</v>
      </c>
      <c r="H309" s="123" t="str">
        <f t="shared" si="5"/>
        <v>041208100S6070810</v>
      </c>
    </row>
    <row r="310" spans="1:8" ht="76.5">
      <c r="A310" s="311" t="s">
        <v>1216</v>
      </c>
      <c r="B310" s="312" t="s">
        <v>5</v>
      </c>
      <c r="C310" s="312" t="s">
        <v>357</v>
      </c>
      <c r="D310" s="312" t="s">
        <v>1328</v>
      </c>
      <c r="E310" s="312" t="s">
        <v>1217</v>
      </c>
      <c r="F310" s="307">
        <v>1841958</v>
      </c>
      <c r="G310" s="307">
        <v>1841958</v>
      </c>
      <c r="H310" s="123" t="str">
        <f t="shared" si="5"/>
        <v>041208100S6070811</v>
      </c>
    </row>
    <row r="311" spans="1:8" ht="127.5">
      <c r="A311" s="311" t="s">
        <v>1940</v>
      </c>
      <c r="B311" s="312" t="s">
        <v>5</v>
      </c>
      <c r="C311" s="312" t="s">
        <v>357</v>
      </c>
      <c r="D311" s="312" t="s">
        <v>1941</v>
      </c>
      <c r="E311" s="312" t="s">
        <v>1166</v>
      </c>
      <c r="F311" s="307">
        <v>653842</v>
      </c>
      <c r="G311" s="307">
        <v>653842</v>
      </c>
      <c r="H311" s="123" t="str">
        <f t="shared" si="5"/>
        <v>041208100S6610</v>
      </c>
    </row>
    <row r="312" spans="1:8">
      <c r="A312" s="311" t="s">
        <v>1308</v>
      </c>
      <c r="B312" s="312" t="s">
        <v>5</v>
      </c>
      <c r="C312" s="312" t="s">
        <v>357</v>
      </c>
      <c r="D312" s="312" t="s">
        <v>1941</v>
      </c>
      <c r="E312" s="312" t="s">
        <v>1309</v>
      </c>
      <c r="F312" s="307">
        <v>653842</v>
      </c>
      <c r="G312" s="307">
        <v>653842</v>
      </c>
      <c r="H312" s="123" t="str">
        <f t="shared" si="5"/>
        <v>041208100S6610800</v>
      </c>
    </row>
    <row r="313" spans="1:8" ht="63.75">
      <c r="A313" s="311" t="s">
        <v>1198</v>
      </c>
      <c r="B313" s="312" t="s">
        <v>5</v>
      </c>
      <c r="C313" s="312" t="s">
        <v>357</v>
      </c>
      <c r="D313" s="312" t="s">
        <v>1941</v>
      </c>
      <c r="E313" s="312" t="s">
        <v>351</v>
      </c>
      <c r="F313" s="307">
        <v>653842</v>
      </c>
      <c r="G313" s="307">
        <v>653842</v>
      </c>
      <c r="H313" s="123" t="str">
        <f t="shared" si="5"/>
        <v>041208100S6610810</v>
      </c>
    </row>
    <row r="314" spans="1:8" ht="76.5">
      <c r="A314" s="311" t="s">
        <v>1216</v>
      </c>
      <c r="B314" s="312" t="s">
        <v>5</v>
      </c>
      <c r="C314" s="312" t="s">
        <v>357</v>
      </c>
      <c r="D314" s="312" t="s">
        <v>1941</v>
      </c>
      <c r="E314" s="312" t="s">
        <v>1217</v>
      </c>
      <c r="F314" s="307">
        <v>653842</v>
      </c>
      <c r="G314" s="307">
        <v>653842</v>
      </c>
      <c r="H314" s="123" t="str">
        <f t="shared" si="5"/>
        <v>041208100S6610811</v>
      </c>
    </row>
    <row r="315" spans="1:8" ht="38.25">
      <c r="A315" s="311" t="s">
        <v>444</v>
      </c>
      <c r="B315" s="312" t="s">
        <v>5</v>
      </c>
      <c r="C315" s="312" t="s">
        <v>357</v>
      </c>
      <c r="D315" s="312" t="s">
        <v>1301</v>
      </c>
      <c r="E315" s="312" t="s">
        <v>1166</v>
      </c>
      <c r="F315" s="307">
        <v>11000</v>
      </c>
      <c r="G315" s="307">
        <v>11000</v>
      </c>
      <c r="H315" s="123" t="str">
        <f t="shared" si="5"/>
        <v>04120820000000</v>
      </c>
    </row>
    <row r="316" spans="1:8" ht="127.5">
      <c r="A316" s="311" t="s">
        <v>1302</v>
      </c>
      <c r="B316" s="312" t="s">
        <v>5</v>
      </c>
      <c r="C316" s="312" t="s">
        <v>357</v>
      </c>
      <c r="D316" s="312" t="s">
        <v>1303</v>
      </c>
      <c r="E316" s="312" t="s">
        <v>1166</v>
      </c>
      <c r="F316" s="307">
        <v>11000</v>
      </c>
      <c r="G316" s="307">
        <v>11000</v>
      </c>
      <c r="H316" s="123" t="str">
        <f t="shared" si="5"/>
        <v>04120820080030</v>
      </c>
    </row>
    <row r="317" spans="1:8" ht="38.25">
      <c r="A317" s="311" t="s">
        <v>1306</v>
      </c>
      <c r="B317" s="312" t="s">
        <v>5</v>
      </c>
      <c r="C317" s="312" t="s">
        <v>357</v>
      </c>
      <c r="D317" s="312" t="s">
        <v>1303</v>
      </c>
      <c r="E317" s="312" t="s">
        <v>1307</v>
      </c>
      <c r="F317" s="307">
        <v>11000</v>
      </c>
      <c r="G317" s="307">
        <v>11000</v>
      </c>
      <c r="H317" s="123" t="str">
        <f t="shared" si="5"/>
        <v>04120820080030200</v>
      </c>
    </row>
    <row r="318" spans="1:8" ht="38.25">
      <c r="A318" s="311" t="s">
        <v>1188</v>
      </c>
      <c r="B318" s="312" t="s">
        <v>5</v>
      </c>
      <c r="C318" s="312" t="s">
        <v>357</v>
      </c>
      <c r="D318" s="312" t="s">
        <v>1303</v>
      </c>
      <c r="E318" s="312" t="s">
        <v>1189</v>
      </c>
      <c r="F318" s="307">
        <v>11000</v>
      </c>
      <c r="G318" s="307">
        <v>11000</v>
      </c>
      <c r="H318" s="123" t="str">
        <f t="shared" si="5"/>
        <v>04120820080030240</v>
      </c>
    </row>
    <row r="319" spans="1:8">
      <c r="A319" s="311" t="s">
        <v>1214</v>
      </c>
      <c r="B319" s="312" t="s">
        <v>5</v>
      </c>
      <c r="C319" s="312" t="s">
        <v>357</v>
      </c>
      <c r="D319" s="312" t="s">
        <v>1303</v>
      </c>
      <c r="E319" s="312" t="s">
        <v>327</v>
      </c>
      <c r="F319" s="307">
        <v>11000</v>
      </c>
      <c r="G319" s="307">
        <v>11000</v>
      </c>
      <c r="H319" s="123" t="str">
        <f t="shared" si="5"/>
        <v>04120820080030244</v>
      </c>
    </row>
    <row r="320" spans="1:8" ht="38.25">
      <c r="A320" s="311" t="s">
        <v>593</v>
      </c>
      <c r="B320" s="312" t="s">
        <v>5</v>
      </c>
      <c r="C320" s="312" t="s">
        <v>357</v>
      </c>
      <c r="D320" s="312" t="s">
        <v>993</v>
      </c>
      <c r="E320" s="312" t="s">
        <v>1166</v>
      </c>
      <c r="F320" s="307">
        <v>500000</v>
      </c>
      <c r="G320" s="307">
        <v>500000</v>
      </c>
      <c r="H320" s="123" t="str">
        <f t="shared" si="5"/>
        <v>04121000000000</v>
      </c>
    </row>
    <row r="321" spans="1:8" ht="38.25">
      <c r="A321" s="311" t="s">
        <v>1987</v>
      </c>
      <c r="B321" s="312" t="s">
        <v>5</v>
      </c>
      <c r="C321" s="312" t="s">
        <v>357</v>
      </c>
      <c r="D321" s="312" t="s">
        <v>1988</v>
      </c>
      <c r="E321" s="312" t="s">
        <v>1166</v>
      </c>
      <c r="F321" s="307">
        <v>500000</v>
      </c>
      <c r="G321" s="307">
        <v>500000</v>
      </c>
      <c r="H321" s="123" t="str">
        <f t="shared" si="5"/>
        <v>04121040000000</v>
      </c>
    </row>
    <row r="322" spans="1:8" ht="89.25">
      <c r="A322" s="311" t="s">
        <v>1989</v>
      </c>
      <c r="B322" s="312" t="s">
        <v>5</v>
      </c>
      <c r="C322" s="312" t="s">
        <v>357</v>
      </c>
      <c r="D322" s="312" t="s">
        <v>1990</v>
      </c>
      <c r="E322" s="312" t="s">
        <v>1166</v>
      </c>
      <c r="F322" s="307">
        <v>500000</v>
      </c>
      <c r="G322" s="307">
        <v>500000</v>
      </c>
      <c r="H322" s="123" t="str">
        <f t="shared" si="5"/>
        <v>04121040080000</v>
      </c>
    </row>
    <row r="323" spans="1:8" ht="38.25">
      <c r="A323" s="311" t="s">
        <v>1306</v>
      </c>
      <c r="B323" s="312" t="s">
        <v>5</v>
      </c>
      <c r="C323" s="312" t="s">
        <v>357</v>
      </c>
      <c r="D323" s="312" t="s">
        <v>1990</v>
      </c>
      <c r="E323" s="312" t="s">
        <v>1307</v>
      </c>
      <c r="F323" s="307">
        <v>500000</v>
      </c>
      <c r="G323" s="307">
        <v>500000</v>
      </c>
      <c r="H323" s="123" t="str">
        <f t="shared" si="5"/>
        <v>04121040080000200</v>
      </c>
    </row>
    <row r="324" spans="1:8" ht="38.25">
      <c r="A324" s="311" t="s">
        <v>1188</v>
      </c>
      <c r="B324" s="312" t="s">
        <v>5</v>
      </c>
      <c r="C324" s="312" t="s">
        <v>357</v>
      </c>
      <c r="D324" s="312" t="s">
        <v>1990</v>
      </c>
      <c r="E324" s="312" t="s">
        <v>1189</v>
      </c>
      <c r="F324" s="307">
        <v>500000</v>
      </c>
      <c r="G324" s="307">
        <v>500000</v>
      </c>
      <c r="H324" s="123" t="str">
        <f t="shared" si="5"/>
        <v>04121040080000240</v>
      </c>
    </row>
    <row r="325" spans="1:8">
      <c r="A325" s="311" t="s">
        <v>1214</v>
      </c>
      <c r="B325" s="312" t="s">
        <v>5</v>
      </c>
      <c r="C325" s="312" t="s">
        <v>357</v>
      </c>
      <c r="D325" s="312" t="s">
        <v>1990</v>
      </c>
      <c r="E325" s="312" t="s">
        <v>327</v>
      </c>
      <c r="F325" s="307">
        <v>500000</v>
      </c>
      <c r="G325" s="307">
        <v>500000</v>
      </c>
      <c r="H325" s="123" t="str">
        <f t="shared" si="5"/>
        <v>04121040080000244</v>
      </c>
    </row>
    <row r="326" spans="1:8" ht="38.25">
      <c r="A326" s="311" t="s">
        <v>490</v>
      </c>
      <c r="B326" s="312" t="s">
        <v>5</v>
      </c>
      <c r="C326" s="312" t="s">
        <v>357</v>
      </c>
      <c r="D326" s="312" t="s">
        <v>998</v>
      </c>
      <c r="E326" s="312" t="s">
        <v>1166</v>
      </c>
      <c r="F326" s="307">
        <v>93000</v>
      </c>
      <c r="G326" s="307">
        <v>93000</v>
      </c>
      <c r="H326" s="123" t="str">
        <f t="shared" si="5"/>
        <v>04121200000000</v>
      </c>
    </row>
    <row r="327" spans="1:8" ht="25.5">
      <c r="A327" s="311" t="s">
        <v>2011</v>
      </c>
      <c r="B327" s="312" t="s">
        <v>5</v>
      </c>
      <c r="C327" s="312" t="s">
        <v>357</v>
      </c>
      <c r="D327" s="312" t="s">
        <v>1000</v>
      </c>
      <c r="E327" s="312" t="s">
        <v>1166</v>
      </c>
      <c r="F327" s="307">
        <v>93000</v>
      </c>
      <c r="G327" s="307">
        <v>93000</v>
      </c>
      <c r="H327" s="123" t="str">
        <f t="shared" si="5"/>
        <v>04121220000000</v>
      </c>
    </row>
    <row r="328" spans="1:8" ht="89.25">
      <c r="A328" s="311" t="s">
        <v>2012</v>
      </c>
      <c r="B328" s="312" t="s">
        <v>5</v>
      </c>
      <c r="C328" s="312" t="s">
        <v>357</v>
      </c>
      <c r="D328" s="312" t="s">
        <v>1167</v>
      </c>
      <c r="E328" s="312" t="s">
        <v>1166</v>
      </c>
      <c r="F328" s="307">
        <v>93000</v>
      </c>
      <c r="G328" s="307">
        <v>93000</v>
      </c>
      <c r="H328" s="123" t="str">
        <f t="shared" si="5"/>
        <v>04121220080010</v>
      </c>
    </row>
    <row r="329" spans="1:8" ht="38.25">
      <c r="A329" s="311" t="s">
        <v>1306</v>
      </c>
      <c r="B329" s="312" t="s">
        <v>5</v>
      </c>
      <c r="C329" s="312" t="s">
        <v>357</v>
      </c>
      <c r="D329" s="312" t="s">
        <v>1167</v>
      </c>
      <c r="E329" s="312" t="s">
        <v>1307</v>
      </c>
      <c r="F329" s="307">
        <v>93000</v>
      </c>
      <c r="G329" s="307">
        <v>93000</v>
      </c>
      <c r="H329" s="123" t="str">
        <f t="shared" si="5"/>
        <v>04121220080010200</v>
      </c>
    </row>
    <row r="330" spans="1:8" ht="38.25">
      <c r="A330" s="311" t="s">
        <v>1188</v>
      </c>
      <c r="B330" s="312" t="s">
        <v>5</v>
      </c>
      <c r="C330" s="312" t="s">
        <v>357</v>
      </c>
      <c r="D330" s="312" t="s">
        <v>1167</v>
      </c>
      <c r="E330" s="312" t="s">
        <v>1189</v>
      </c>
      <c r="F330" s="307">
        <v>93000</v>
      </c>
      <c r="G330" s="307">
        <v>93000</v>
      </c>
      <c r="H330" s="123" t="str">
        <f t="shared" si="5"/>
        <v>04121220080010240</v>
      </c>
    </row>
    <row r="331" spans="1:8">
      <c r="A331" s="311" t="s">
        <v>1214</v>
      </c>
      <c r="B331" s="312" t="s">
        <v>5</v>
      </c>
      <c r="C331" s="312" t="s">
        <v>357</v>
      </c>
      <c r="D331" s="312" t="s">
        <v>1167</v>
      </c>
      <c r="E331" s="312" t="s">
        <v>327</v>
      </c>
      <c r="F331" s="307">
        <v>93000</v>
      </c>
      <c r="G331" s="307">
        <v>93000</v>
      </c>
      <c r="H331" s="123" t="str">
        <f t="shared" si="5"/>
        <v>04121220080010244</v>
      </c>
    </row>
    <row r="332" spans="1:8" ht="25.5">
      <c r="A332" s="311" t="s">
        <v>237</v>
      </c>
      <c r="B332" s="312" t="s">
        <v>5</v>
      </c>
      <c r="C332" s="312" t="s">
        <v>1133</v>
      </c>
      <c r="D332" s="312" t="s">
        <v>1166</v>
      </c>
      <c r="E332" s="312" t="s">
        <v>1166</v>
      </c>
      <c r="F332" s="307">
        <v>16708205</v>
      </c>
      <c r="G332" s="307">
        <v>17838514</v>
      </c>
      <c r="H332" s="123" t="str">
        <f t="shared" si="5"/>
        <v>0500</v>
      </c>
    </row>
    <row r="333" spans="1:8">
      <c r="A333" s="311" t="s">
        <v>145</v>
      </c>
      <c r="B333" s="312" t="s">
        <v>5</v>
      </c>
      <c r="C333" s="312" t="s">
        <v>361</v>
      </c>
      <c r="D333" s="312" t="s">
        <v>1166</v>
      </c>
      <c r="E333" s="312" t="s">
        <v>1166</v>
      </c>
      <c r="F333" s="307">
        <v>5807687</v>
      </c>
      <c r="G333" s="307">
        <v>5807687</v>
      </c>
      <c r="H333" s="123" t="str">
        <f t="shared" si="5"/>
        <v>0502</v>
      </c>
    </row>
    <row r="334" spans="1:8" ht="63.75">
      <c r="A334" s="311" t="s">
        <v>449</v>
      </c>
      <c r="B334" s="312" t="s">
        <v>5</v>
      </c>
      <c r="C334" s="312" t="s">
        <v>361</v>
      </c>
      <c r="D334" s="312" t="s">
        <v>970</v>
      </c>
      <c r="E334" s="312" t="s">
        <v>1166</v>
      </c>
      <c r="F334" s="307">
        <v>5749000</v>
      </c>
      <c r="G334" s="307">
        <v>5749000</v>
      </c>
      <c r="H334" s="123" t="str">
        <f t="shared" si="5"/>
        <v>05020300000000</v>
      </c>
    </row>
    <row r="335" spans="1:8" ht="51">
      <c r="A335" s="311" t="s">
        <v>588</v>
      </c>
      <c r="B335" s="312" t="s">
        <v>5</v>
      </c>
      <c r="C335" s="312" t="s">
        <v>361</v>
      </c>
      <c r="D335" s="312" t="s">
        <v>971</v>
      </c>
      <c r="E335" s="312" t="s">
        <v>1166</v>
      </c>
      <c r="F335" s="307">
        <v>5749000</v>
      </c>
      <c r="G335" s="307">
        <v>5749000</v>
      </c>
      <c r="H335" s="123" t="str">
        <f t="shared" si="5"/>
        <v>05020320000000</v>
      </c>
    </row>
    <row r="336" spans="1:8" ht="178.5">
      <c r="A336" s="311" t="s">
        <v>1967</v>
      </c>
      <c r="B336" s="312" t="s">
        <v>5</v>
      </c>
      <c r="C336" s="312" t="s">
        <v>361</v>
      </c>
      <c r="D336" s="312" t="s">
        <v>1968</v>
      </c>
      <c r="E336" s="312" t="s">
        <v>1166</v>
      </c>
      <c r="F336" s="307">
        <v>5749000</v>
      </c>
      <c r="G336" s="307">
        <v>5749000</v>
      </c>
      <c r="H336" s="123" t="str">
        <f t="shared" si="5"/>
        <v>05020320080010</v>
      </c>
    </row>
    <row r="337" spans="1:8">
      <c r="A337" s="311" t="s">
        <v>1308</v>
      </c>
      <c r="B337" s="312" t="s">
        <v>5</v>
      </c>
      <c r="C337" s="312" t="s">
        <v>361</v>
      </c>
      <c r="D337" s="312" t="s">
        <v>1968</v>
      </c>
      <c r="E337" s="312" t="s">
        <v>1309</v>
      </c>
      <c r="F337" s="307">
        <v>5749000</v>
      </c>
      <c r="G337" s="307">
        <v>5749000</v>
      </c>
      <c r="H337" s="123" t="str">
        <f t="shared" si="5"/>
        <v>05020320080010800</v>
      </c>
    </row>
    <row r="338" spans="1:8" ht="63.75">
      <c r="A338" s="311" t="s">
        <v>1198</v>
      </c>
      <c r="B338" s="312" t="s">
        <v>5</v>
      </c>
      <c r="C338" s="312" t="s">
        <v>361</v>
      </c>
      <c r="D338" s="312" t="s">
        <v>1968</v>
      </c>
      <c r="E338" s="312" t="s">
        <v>351</v>
      </c>
      <c r="F338" s="307">
        <v>5749000</v>
      </c>
      <c r="G338" s="307">
        <v>5749000</v>
      </c>
      <c r="H338" s="123" t="str">
        <f t="shared" si="5"/>
        <v>05020320080010810</v>
      </c>
    </row>
    <row r="339" spans="1:8" ht="76.5">
      <c r="A339" s="311" t="s">
        <v>1216</v>
      </c>
      <c r="B339" s="312" t="s">
        <v>5</v>
      </c>
      <c r="C339" s="312" t="s">
        <v>361</v>
      </c>
      <c r="D339" s="312" t="s">
        <v>1968</v>
      </c>
      <c r="E339" s="312" t="s">
        <v>1217</v>
      </c>
      <c r="F339" s="307">
        <v>5749000</v>
      </c>
      <c r="G339" s="307">
        <v>5749000</v>
      </c>
      <c r="H339" s="123" t="str">
        <f t="shared" si="5"/>
        <v>05020320080010811</v>
      </c>
    </row>
    <row r="340" spans="1:8" ht="25.5">
      <c r="A340" s="311" t="s">
        <v>598</v>
      </c>
      <c r="B340" s="312" t="s">
        <v>5</v>
      </c>
      <c r="C340" s="312" t="s">
        <v>361</v>
      </c>
      <c r="D340" s="312" t="s">
        <v>1007</v>
      </c>
      <c r="E340" s="312" t="s">
        <v>1166</v>
      </c>
      <c r="F340" s="307">
        <v>58687</v>
      </c>
      <c r="G340" s="307">
        <v>58687</v>
      </c>
      <c r="H340" s="123" t="str">
        <f t="shared" si="5"/>
        <v>05029000000000</v>
      </c>
    </row>
    <row r="341" spans="1:8" ht="38.25">
      <c r="A341" s="311" t="s">
        <v>428</v>
      </c>
      <c r="B341" s="312" t="s">
        <v>5</v>
      </c>
      <c r="C341" s="312" t="s">
        <v>361</v>
      </c>
      <c r="D341" s="312" t="s">
        <v>1011</v>
      </c>
      <c r="E341" s="312" t="s">
        <v>1166</v>
      </c>
      <c r="F341" s="307">
        <v>58687</v>
      </c>
      <c r="G341" s="307">
        <v>58687</v>
      </c>
      <c r="H341" s="123" t="str">
        <f t="shared" si="5"/>
        <v>05029090000000</v>
      </c>
    </row>
    <row r="342" spans="1:8" ht="63.75">
      <c r="A342" s="311" t="s">
        <v>677</v>
      </c>
      <c r="B342" s="312" t="s">
        <v>5</v>
      </c>
      <c r="C342" s="312" t="s">
        <v>361</v>
      </c>
      <c r="D342" s="312" t="s">
        <v>678</v>
      </c>
      <c r="E342" s="312" t="s">
        <v>1166</v>
      </c>
      <c r="F342" s="307">
        <v>58687</v>
      </c>
      <c r="G342" s="307">
        <v>58687</v>
      </c>
      <c r="H342" s="123" t="str">
        <f t="shared" si="5"/>
        <v>050290900Ш0000</v>
      </c>
    </row>
    <row r="343" spans="1:8" ht="38.25">
      <c r="A343" s="311" t="s">
        <v>1306</v>
      </c>
      <c r="B343" s="312" t="s">
        <v>5</v>
      </c>
      <c r="C343" s="312" t="s">
        <v>361</v>
      </c>
      <c r="D343" s="312" t="s">
        <v>678</v>
      </c>
      <c r="E343" s="312" t="s">
        <v>1307</v>
      </c>
      <c r="F343" s="307">
        <v>58687</v>
      </c>
      <c r="G343" s="307">
        <v>58687</v>
      </c>
      <c r="H343" s="123" t="str">
        <f t="shared" si="5"/>
        <v>050290900Ш0000200</v>
      </c>
    </row>
    <row r="344" spans="1:8" ht="38.25">
      <c r="A344" s="311" t="s">
        <v>1188</v>
      </c>
      <c r="B344" s="312" t="s">
        <v>5</v>
      </c>
      <c r="C344" s="312" t="s">
        <v>361</v>
      </c>
      <c r="D344" s="312" t="s">
        <v>678</v>
      </c>
      <c r="E344" s="312" t="s">
        <v>1189</v>
      </c>
      <c r="F344" s="307">
        <v>58687</v>
      </c>
      <c r="G344" s="307">
        <v>58687</v>
      </c>
      <c r="H344" s="123" t="str">
        <f t="shared" si="5"/>
        <v>050290900Ш0000240</v>
      </c>
    </row>
    <row r="345" spans="1:8">
      <c r="A345" s="311" t="s">
        <v>1214</v>
      </c>
      <c r="B345" s="312" t="s">
        <v>5</v>
      </c>
      <c r="C345" s="312" t="s">
        <v>361</v>
      </c>
      <c r="D345" s="312" t="s">
        <v>678</v>
      </c>
      <c r="E345" s="312" t="s">
        <v>327</v>
      </c>
      <c r="F345" s="307">
        <v>58687</v>
      </c>
      <c r="G345" s="307">
        <v>58687</v>
      </c>
      <c r="H345" s="123" t="str">
        <f t="shared" si="5"/>
        <v>050290900Ш0000244</v>
      </c>
    </row>
    <row r="346" spans="1:8">
      <c r="A346" s="311" t="s">
        <v>37</v>
      </c>
      <c r="B346" s="312" t="s">
        <v>5</v>
      </c>
      <c r="C346" s="312" t="s">
        <v>385</v>
      </c>
      <c r="D346" s="312" t="s">
        <v>1166</v>
      </c>
      <c r="E346" s="312" t="s">
        <v>1166</v>
      </c>
      <c r="F346" s="307">
        <v>10900518</v>
      </c>
      <c r="G346" s="307">
        <v>12030827</v>
      </c>
      <c r="H346" s="123" t="str">
        <f t="shared" si="5"/>
        <v>0503</v>
      </c>
    </row>
    <row r="347" spans="1:8" ht="25.5">
      <c r="A347" s="311" t="s">
        <v>1665</v>
      </c>
      <c r="B347" s="312" t="s">
        <v>5</v>
      </c>
      <c r="C347" s="312" t="s">
        <v>385</v>
      </c>
      <c r="D347" s="312" t="s">
        <v>1666</v>
      </c>
      <c r="E347" s="312" t="s">
        <v>1166</v>
      </c>
      <c r="F347" s="307">
        <v>10900518</v>
      </c>
      <c r="G347" s="307">
        <v>12030827</v>
      </c>
      <c r="H347" s="123" t="str">
        <f t="shared" si="5"/>
        <v>05030200000000</v>
      </c>
    </row>
    <row r="348" spans="1:8" ht="25.5">
      <c r="A348" s="311" t="s">
        <v>819</v>
      </c>
      <c r="B348" s="312" t="s">
        <v>5</v>
      </c>
      <c r="C348" s="312" t="s">
        <v>385</v>
      </c>
      <c r="D348" s="312" t="s">
        <v>1667</v>
      </c>
      <c r="E348" s="312" t="s">
        <v>1166</v>
      </c>
      <c r="F348" s="307">
        <v>10900518</v>
      </c>
      <c r="G348" s="307">
        <v>12030827</v>
      </c>
      <c r="H348" s="123"/>
    </row>
    <row r="349" spans="1:8" ht="76.5">
      <c r="A349" s="311" t="s">
        <v>1668</v>
      </c>
      <c r="B349" s="312" t="s">
        <v>5</v>
      </c>
      <c r="C349" s="312" t="s">
        <v>385</v>
      </c>
      <c r="D349" s="312" t="s">
        <v>1669</v>
      </c>
      <c r="E349" s="312" t="s">
        <v>1166</v>
      </c>
      <c r="F349" s="307">
        <v>10900518</v>
      </c>
      <c r="G349" s="307">
        <v>12030827</v>
      </c>
      <c r="H349" s="123"/>
    </row>
    <row r="350" spans="1:8" ht="38.25">
      <c r="A350" s="311" t="s">
        <v>1306</v>
      </c>
      <c r="B350" s="312" t="s">
        <v>5</v>
      </c>
      <c r="C350" s="312" t="s">
        <v>385</v>
      </c>
      <c r="D350" s="312" t="s">
        <v>1669</v>
      </c>
      <c r="E350" s="312" t="s">
        <v>1307</v>
      </c>
      <c r="F350" s="307">
        <v>10900518</v>
      </c>
      <c r="G350" s="307">
        <v>12030827</v>
      </c>
      <c r="H350" s="123" t="str">
        <f t="shared" si="5"/>
        <v>05030210080020200</v>
      </c>
    </row>
    <row r="351" spans="1:8" ht="38.25">
      <c r="A351" s="311" t="s">
        <v>1188</v>
      </c>
      <c r="B351" s="312" t="s">
        <v>5</v>
      </c>
      <c r="C351" s="312" t="s">
        <v>385</v>
      </c>
      <c r="D351" s="312" t="s">
        <v>1669</v>
      </c>
      <c r="E351" s="312" t="s">
        <v>1189</v>
      </c>
      <c r="F351" s="307">
        <v>10900518</v>
      </c>
      <c r="G351" s="307">
        <v>12030827</v>
      </c>
      <c r="H351" s="123" t="str">
        <f t="shared" si="5"/>
        <v>05030210080020240</v>
      </c>
    </row>
    <row r="352" spans="1:8">
      <c r="A352" s="311" t="s">
        <v>1214</v>
      </c>
      <c r="B352" s="312" t="s">
        <v>5</v>
      </c>
      <c r="C352" s="312" t="s">
        <v>385</v>
      </c>
      <c r="D352" s="312" t="s">
        <v>1669</v>
      </c>
      <c r="E352" s="312" t="s">
        <v>327</v>
      </c>
      <c r="F352" s="307">
        <v>10900518</v>
      </c>
      <c r="G352" s="307">
        <v>12030827</v>
      </c>
      <c r="H352" s="123" t="str">
        <f t="shared" si="5"/>
        <v>05030210080020244</v>
      </c>
    </row>
    <row r="353" spans="1:8">
      <c r="A353" s="311" t="s">
        <v>1610</v>
      </c>
      <c r="B353" s="312" t="s">
        <v>5</v>
      </c>
      <c r="C353" s="312" t="s">
        <v>1611</v>
      </c>
      <c r="D353" s="312" t="s">
        <v>1166</v>
      </c>
      <c r="E353" s="312" t="s">
        <v>1166</v>
      </c>
      <c r="F353" s="307">
        <v>1501073</v>
      </c>
      <c r="G353" s="307">
        <v>1501073</v>
      </c>
      <c r="H353" s="123" t="str">
        <f t="shared" si="5"/>
        <v>0600</v>
      </c>
    </row>
    <row r="354" spans="1:8" ht="25.5">
      <c r="A354" s="311" t="s">
        <v>1670</v>
      </c>
      <c r="B354" s="312" t="s">
        <v>5</v>
      </c>
      <c r="C354" s="312" t="s">
        <v>1671</v>
      </c>
      <c r="D354" s="312" t="s">
        <v>1166</v>
      </c>
      <c r="E354" s="312" t="s">
        <v>1166</v>
      </c>
      <c r="F354" s="307">
        <v>876400</v>
      </c>
      <c r="G354" s="307">
        <v>876400</v>
      </c>
      <c r="H354" s="123" t="str">
        <f t="shared" si="5"/>
        <v>0603</v>
      </c>
    </row>
    <row r="355" spans="1:8" ht="25.5">
      <c r="A355" s="311" t="s">
        <v>1665</v>
      </c>
      <c r="B355" s="312" t="s">
        <v>5</v>
      </c>
      <c r="C355" s="312" t="s">
        <v>1671</v>
      </c>
      <c r="D355" s="312" t="s">
        <v>1666</v>
      </c>
      <c r="E355" s="312" t="s">
        <v>1166</v>
      </c>
      <c r="F355" s="307">
        <v>876400</v>
      </c>
      <c r="G355" s="307">
        <v>876400</v>
      </c>
      <c r="H355" s="123" t="str">
        <f t="shared" si="5"/>
        <v>06030200000000</v>
      </c>
    </row>
    <row r="356" spans="1:8" ht="25.5">
      <c r="A356" s="311" t="s">
        <v>1672</v>
      </c>
      <c r="B356" s="312" t="s">
        <v>5</v>
      </c>
      <c r="C356" s="312" t="s">
        <v>1671</v>
      </c>
      <c r="D356" s="312" t="s">
        <v>1673</v>
      </c>
      <c r="E356" s="312" t="s">
        <v>1166</v>
      </c>
      <c r="F356" s="307">
        <v>876400</v>
      </c>
      <c r="G356" s="307">
        <v>876400</v>
      </c>
      <c r="H356" s="123" t="str">
        <f t="shared" si="5"/>
        <v>06030220000000</v>
      </c>
    </row>
    <row r="357" spans="1:8" ht="102">
      <c r="A357" s="311" t="s">
        <v>1674</v>
      </c>
      <c r="B357" s="312" t="s">
        <v>5</v>
      </c>
      <c r="C357" s="312" t="s">
        <v>1671</v>
      </c>
      <c r="D357" s="312" t="s">
        <v>1675</v>
      </c>
      <c r="E357" s="312" t="s">
        <v>1166</v>
      </c>
      <c r="F357" s="307">
        <v>876400</v>
      </c>
      <c r="G357" s="307">
        <v>876400</v>
      </c>
      <c r="H357" s="123" t="str">
        <f t="shared" si="5"/>
        <v>06030220075180</v>
      </c>
    </row>
    <row r="358" spans="1:8" ht="76.5">
      <c r="A358" s="311" t="s">
        <v>1305</v>
      </c>
      <c r="B358" s="312" t="s">
        <v>5</v>
      </c>
      <c r="C358" s="312" t="s">
        <v>1671</v>
      </c>
      <c r="D358" s="312" t="s">
        <v>1675</v>
      </c>
      <c r="E358" s="312" t="s">
        <v>271</v>
      </c>
      <c r="F358" s="307">
        <v>98680</v>
      </c>
      <c r="G358" s="307">
        <v>98680</v>
      </c>
      <c r="H358" s="123" t="str">
        <f t="shared" si="5"/>
        <v>06030220075180100</v>
      </c>
    </row>
    <row r="359" spans="1:8" ht="38.25">
      <c r="A359" s="311" t="s">
        <v>1195</v>
      </c>
      <c r="B359" s="312" t="s">
        <v>5</v>
      </c>
      <c r="C359" s="312" t="s">
        <v>1671</v>
      </c>
      <c r="D359" s="312" t="s">
        <v>1675</v>
      </c>
      <c r="E359" s="312" t="s">
        <v>28</v>
      </c>
      <c r="F359" s="307">
        <v>98680</v>
      </c>
      <c r="G359" s="307">
        <v>98680</v>
      </c>
      <c r="H359" s="123" t="str">
        <f t="shared" si="5"/>
        <v>06030220075180120</v>
      </c>
    </row>
    <row r="360" spans="1:8" ht="25.5">
      <c r="A360" s="311" t="s">
        <v>949</v>
      </c>
      <c r="B360" s="312" t="s">
        <v>5</v>
      </c>
      <c r="C360" s="312" t="s">
        <v>1671</v>
      </c>
      <c r="D360" s="312" t="s">
        <v>1675</v>
      </c>
      <c r="E360" s="312" t="s">
        <v>322</v>
      </c>
      <c r="F360" s="307">
        <v>75792</v>
      </c>
      <c r="G360" s="307">
        <v>75792</v>
      </c>
      <c r="H360" s="123" t="str">
        <f t="shared" si="5"/>
        <v>06030220075180121</v>
      </c>
    </row>
    <row r="361" spans="1:8" ht="63.75">
      <c r="A361" s="311" t="s">
        <v>1050</v>
      </c>
      <c r="B361" s="312" t="s">
        <v>5</v>
      </c>
      <c r="C361" s="312" t="s">
        <v>1671</v>
      </c>
      <c r="D361" s="312" t="s">
        <v>1675</v>
      </c>
      <c r="E361" s="312" t="s">
        <v>1051</v>
      </c>
      <c r="F361" s="307">
        <v>22888</v>
      </c>
      <c r="G361" s="307">
        <v>22888</v>
      </c>
      <c r="H361" s="123" t="str">
        <f t="shared" si="5"/>
        <v>06030220075180129</v>
      </c>
    </row>
    <row r="362" spans="1:8" ht="38.25">
      <c r="A362" s="311" t="s">
        <v>1306</v>
      </c>
      <c r="B362" s="312" t="s">
        <v>5</v>
      </c>
      <c r="C362" s="312" t="s">
        <v>1671</v>
      </c>
      <c r="D362" s="312" t="s">
        <v>1675</v>
      </c>
      <c r="E362" s="312" t="s">
        <v>1307</v>
      </c>
      <c r="F362" s="307">
        <v>777720</v>
      </c>
      <c r="G362" s="307">
        <v>777720</v>
      </c>
      <c r="H362" s="123" t="str">
        <f t="shared" si="5"/>
        <v>06030220075180200</v>
      </c>
    </row>
    <row r="363" spans="1:8" ht="38.25">
      <c r="A363" s="311" t="s">
        <v>1188</v>
      </c>
      <c r="B363" s="312" t="s">
        <v>5</v>
      </c>
      <c r="C363" s="312" t="s">
        <v>1671</v>
      </c>
      <c r="D363" s="312" t="s">
        <v>1675</v>
      </c>
      <c r="E363" s="312" t="s">
        <v>1189</v>
      </c>
      <c r="F363" s="307">
        <v>777720</v>
      </c>
      <c r="G363" s="307">
        <v>777720</v>
      </c>
      <c r="H363" s="123" t="str">
        <f t="shared" si="5"/>
        <v>06030220075180240</v>
      </c>
    </row>
    <row r="364" spans="1:8">
      <c r="A364" s="311" t="s">
        <v>1214</v>
      </c>
      <c r="B364" s="312" t="s">
        <v>5</v>
      </c>
      <c r="C364" s="312" t="s">
        <v>1671</v>
      </c>
      <c r="D364" s="312" t="s">
        <v>1675</v>
      </c>
      <c r="E364" s="312" t="s">
        <v>327</v>
      </c>
      <c r="F364" s="307">
        <v>777720</v>
      </c>
      <c r="G364" s="307">
        <v>777720</v>
      </c>
      <c r="H364" s="123" t="str">
        <f t="shared" si="5"/>
        <v>06030220075180244</v>
      </c>
    </row>
    <row r="365" spans="1:8" ht="25.5">
      <c r="A365" s="311" t="s">
        <v>1612</v>
      </c>
      <c r="B365" s="312" t="s">
        <v>5</v>
      </c>
      <c r="C365" s="312" t="s">
        <v>1613</v>
      </c>
      <c r="D365" s="312" t="s">
        <v>1166</v>
      </c>
      <c r="E365" s="312" t="s">
        <v>1166</v>
      </c>
      <c r="F365" s="307">
        <v>624673</v>
      </c>
      <c r="G365" s="307">
        <v>624673</v>
      </c>
      <c r="H365" s="123" t="str">
        <f t="shared" si="5"/>
        <v>0605</v>
      </c>
    </row>
    <row r="366" spans="1:8" ht="25.5">
      <c r="A366" s="311" t="s">
        <v>1665</v>
      </c>
      <c r="B366" s="312" t="s">
        <v>5</v>
      </c>
      <c r="C366" s="312" t="s">
        <v>1613</v>
      </c>
      <c r="D366" s="312" t="s">
        <v>1666</v>
      </c>
      <c r="E366" s="312" t="s">
        <v>1166</v>
      </c>
      <c r="F366" s="307">
        <v>624673</v>
      </c>
      <c r="G366" s="307">
        <v>624673</v>
      </c>
      <c r="H366" s="123" t="str">
        <f t="shared" si="5"/>
        <v>06050200000000</v>
      </c>
    </row>
    <row r="367" spans="1:8" ht="25.5">
      <c r="A367" s="311" t="s">
        <v>819</v>
      </c>
      <c r="B367" s="312" t="s">
        <v>5</v>
      </c>
      <c r="C367" s="312" t="s">
        <v>1613</v>
      </c>
      <c r="D367" s="312" t="s">
        <v>1667</v>
      </c>
      <c r="E367" s="312" t="s">
        <v>1166</v>
      </c>
      <c r="F367" s="307">
        <v>624673</v>
      </c>
      <c r="G367" s="307">
        <v>624673</v>
      </c>
      <c r="H367" s="123" t="str">
        <f t="shared" si="5"/>
        <v>06050210000000</v>
      </c>
    </row>
    <row r="368" spans="1:8" ht="127.5">
      <c r="A368" s="311" t="s">
        <v>1766</v>
      </c>
      <c r="B368" s="312" t="s">
        <v>5</v>
      </c>
      <c r="C368" s="312" t="s">
        <v>1613</v>
      </c>
      <c r="D368" s="312" t="s">
        <v>1767</v>
      </c>
      <c r="E368" s="312" t="s">
        <v>1166</v>
      </c>
      <c r="F368" s="307">
        <v>64770</v>
      </c>
      <c r="G368" s="307">
        <v>64770</v>
      </c>
      <c r="H368" s="123" t="str">
        <f t="shared" si="5"/>
        <v>06050210080040</v>
      </c>
    </row>
    <row r="369" spans="1:8" ht="38.25">
      <c r="A369" s="311" t="s">
        <v>1306</v>
      </c>
      <c r="B369" s="312" t="s">
        <v>5</v>
      </c>
      <c r="C369" s="312" t="s">
        <v>1613</v>
      </c>
      <c r="D369" s="312" t="s">
        <v>1767</v>
      </c>
      <c r="E369" s="312" t="s">
        <v>1307</v>
      </c>
      <c r="F369" s="307">
        <v>64770</v>
      </c>
      <c r="G369" s="307">
        <v>64770</v>
      </c>
      <c r="H369" s="123" t="str">
        <f t="shared" ref="H369:H429" si="6">CONCATENATE(C369,,D369,E369)</f>
        <v>06050210080040200</v>
      </c>
    </row>
    <row r="370" spans="1:8" ht="38.25">
      <c r="A370" s="311" t="s">
        <v>1188</v>
      </c>
      <c r="B370" s="312" t="s">
        <v>5</v>
      </c>
      <c r="C370" s="312" t="s">
        <v>1613</v>
      </c>
      <c r="D370" s="312" t="s">
        <v>1767</v>
      </c>
      <c r="E370" s="312" t="s">
        <v>1189</v>
      </c>
      <c r="F370" s="307">
        <v>64770</v>
      </c>
      <c r="G370" s="307">
        <v>64770</v>
      </c>
      <c r="H370" s="123" t="str">
        <f t="shared" si="6"/>
        <v>06050210080040240</v>
      </c>
    </row>
    <row r="371" spans="1:8">
      <c r="A371" s="311" t="s">
        <v>1214</v>
      </c>
      <c r="B371" s="312" t="s">
        <v>5</v>
      </c>
      <c r="C371" s="312" t="s">
        <v>1613</v>
      </c>
      <c r="D371" s="312" t="s">
        <v>1767</v>
      </c>
      <c r="E371" s="312" t="s">
        <v>327</v>
      </c>
      <c r="F371" s="307">
        <v>64770</v>
      </c>
      <c r="G371" s="307">
        <v>64770</v>
      </c>
      <c r="H371" s="123" t="str">
        <f t="shared" si="6"/>
        <v>06050210080040244</v>
      </c>
    </row>
    <row r="372" spans="1:8" ht="89.25">
      <c r="A372" s="311" t="s">
        <v>1942</v>
      </c>
      <c r="B372" s="312" t="s">
        <v>5</v>
      </c>
      <c r="C372" s="312" t="s">
        <v>1613</v>
      </c>
      <c r="D372" s="312" t="s">
        <v>1943</v>
      </c>
      <c r="E372" s="312" t="s">
        <v>1166</v>
      </c>
      <c r="F372" s="307">
        <v>559903</v>
      </c>
      <c r="G372" s="307">
        <v>559903</v>
      </c>
      <c r="H372" s="123" t="str">
        <f t="shared" si="6"/>
        <v>06050210080050</v>
      </c>
    </row>
    <row r="373" spans="1:8" ht="38.25">
      <c r="A373" s="311" t="s">
        <v>1306</v>
      </c>
      <c r="B373" s="312" t="s">
        <v>5</v>
      </c>
      <c r="C373" s="312" t="s">
        <v>1613</v>
      </c>
      <c r="D373" s="312" t="s">
        <v>1943</v>
      </c>
      <c r="E373" s="312" t="s">
        <v>1307</v>
      </c>
      <c r="F373" s="307">
        <v>559903</v>
      </c>
      <c r="G373" s="307">
        <v>559903</v>
      </c>
      <c r="H373" s="123" t="str">
        <f t="shared" si="6"/>
        <v>06050210080050200</v>
      </c>
    </row>
    <row r="374" spans="1:8" ht="38.25">
      <c r="A374" s="311" t="s">
        <v>1188</v>
      </c>
      <c r="B374" s="312" t="s">
        <v>5</v>
      </c>
      <c r="C374" s="312" t="s">
        <v>1613</v>
      </c>
      <c r="D374" s="312" t="s">
        <v>1943</v>
      </c>
      <c r="E374" s="312" t="s">
        <v>1189</v>
      </c>
      <c r="F374" s="307">
        <v>559903</v>
      </c>
      <c r="G374" s="307">
        <v>559903</v>
      </c>
      <c r="H374" s="123" t="str">
        <f t="shared" si="6"/>
        <v>06050210080050240</v>
      </c>
    </row>
    <row r="375" spans="1:8">
      <c r="A375" s="311" t="s">
        <v>1214</v>
      </c>
      <c r="B375" s="312" t="s">
        <v>5</v>
      </c>
      <c r="C375" s="312" t="s">
        <v>1613</v>
      </c>
      <c r="D375" s="312" t="s">
        <v>1943</v>
      </c>
      <c r="E375" s="312" t="s">
        <v>327</v>
      </c>
      <c r="F375" s="307">
        <v>559903</v>
      </c>
      <c r="G375" s="307">
        <v>559903</v>
      </c>
      <c r="H375" s="123" t="str">
        <f t="shared" si="6"/>
        <v>06050210080050244</v>
      </c>
    </row>
    <row r="376" spans="1:8">
      <c r="A376" s="311" t="s">
        <v>140</v>
      </c>
      <c r="B376" s="312" t="s">
        <v>5</v>
      </c>
      <c r="C376" s="312" t="s">
        <v>1135</v>
      </c>
      <c r="D376" s="312" t="s">
        <v>1166</v>
      </c>
      <c r="E376" s="312" t="s">
        <v>1166</v>
      </c>
      <c r="F376" s="307">
        <v>9565104</v>
      </c>
      <c r="G376" s="307">
        <v>9565104</v>
      </c>
      <c r="H376" s="123" t="str">
        <f t="shared" si="6"/>
        <v>1000</v>
      </c>
    </row>
    <row r="377" spans="1:8">
      <c r="A377" s="311" t="s">
        <v>97</v>
      </c>
      <c r="B377" s="312" t="s">
        <v>5</v>
      </c>
      <c r="C377" s="312" t="s">
        <v>372</v>
      </c>
      <c r="D377" s="312" t="s">
        <v>1166</v>
      </c>
      <c r="E377" s="312" t="s">
        <v>1166</v>
      </c>
      <c r="F377" s="307">
        <v>8102704</v>
      </c>
      <c r="G377" s="307">
        <v>8102704</v>
      </c>
      <c r="H377" s="123" t="str">
        <f t="shared" si="6"/>
        <v>1001</v>
      </c>
    </row>
    <row r="378" spans="1:8" ht="25.5">
      <c r="A378" s="311" t="s">
        <v>598</v>
      </c>
      <c r="B378" s="312" t="s">
        <v>5</v>
      </c>
      <c r="C378" s="312" t="s">
        <v>372</v>
      </c>
      <c r="D378" s="312" t="s">
        <v>1007</v>
      </c>
      <c r="E378" s="312" t="s">
        <v>1166</v>
      </c>
      <c r="F378" s="307">
        <v>8102704</v>
      </c>
      <c r="G378" s="307">
        <v>8102704</v>
      </c>
      <c r="H378" s="123" t="str">
        <f t="shared" si="6"/>
        <v>10019000000000</v>
      </c>
    </row>
    <row r="379" spans="1:8" ht="38.25">
      <c r="A379" s="311" t="s">
        <v>428</v>
      </c>
      <c r="B379" s="312" t="s">
        <v>5</v>
      </c>
      <c r="C379" s="312" t="s">
        <v>372</v>
      </c>
      <c r="D379" s="312" t="s">
        <v>1011</v>
      </c>
      <c r="E379" s="312" t="s">
        <v>1166</v>
      </c>
      <c r="F379" s="307">
        <v>8102704</v>
      </c>
      <c r="G379" s="307">
        <v>8102704</v>
      </c>
      <c r="H379" s="123" t="str">
        <f t="shared" si="6"/>
        <v>10019090000000</v>
      </c>
    </row>
    <row r="380" spans="1:8" ht="38.25">
      <c r="A380" s="311" t="s">
        <v>428</v>
      </c>
      <c r="B380" s="312" t="s">
        <v>5</v>
      </c>
      <c r="C380" s="312" t="s">
        <v>372</v>
      </c>
      <c r="D380" s="312" t="s">
        <v>792</v>
      </c>
      <c r="E380" s="312" t="s">
        <v>1166</v>
      </c>
      <c r="F380" s="307">
        <v>8102704</v>
      </c>
      <c r="G380" s="307">
        <v>8102704</v>
      </c>
      <c r="H380" s="123" t="str">
        <f t="shared" si="6"/>
        <v>10019090080000</v>
      </c>
    </row>
    <row r="381" spans="1:8" ht="25.5">
      <c r="A381" s="311" t="s">
        <v>1310</v>
      </c>
      <c r="B381" s="312" t="s">
        <v>5</v>
      </c>
      <c r="C381" s="312" t="s">
        <v>372</v>
      </c>
      <c r="D381" s="312" t="s">
        <v>792</v>
      </c>
      <c r="E381" s="312" t="s">
        <v>1311</v>
      </c>
      <c r="F381" s="307">
        <v>8102704</v>
      </c>
      <c r="G381" s="307">
        <v>8102704</v>
      </c>
      <c r="H381" s="123" t="str">
        <f t="shared" si="6"/>
        <v>10019090080000300</v>
      </c>
    </row>
    <row r="382" spans="1:8" ht="25.5">
      <c r="A382" s="311" t="s">
        <v>1196</v>
      </c>
      <c r="B382" s="312" t="s">
        <v>5</v>
      </c>
      <c r="C382" s="312" t="s">
        <v>372</v>
      </c>
      <c r="D382" s="312" t="s">
        <v>792</v>
      </c>
      <c r="E382" s="312" t="s">
        <v>1197</v>
      </c>
      <c r="F382" s="307">
        <v>8102704</v>
      </c>
      <c r="G382" s="307">
        <v>8102704</v>
      </c>
      <c r="H382" s="123" t="str">
        <f t="shared" si="6"/>
        <v>10019090080000310</v>
      </c>
    </row>
    <row r="383" spans="1:8" ht="25.5">
      <c r="A383" s="311" t="s">
        <v>373</v>
      </c>
      <c r="B383" s="312" t="s">
        <v>5</v>
      </c>
      <c r="C383" s="312" t="s">
        <v>372</v>
      </c>
      <c r="D383" s="312" t="s">
        <v>792</v>
      </c>
      <c r="E383" s="312" t="s">
        <v>374</v>
      </c>
      <c r="F383" s="307">
        <v>8102704</v>
      </c>
      <c r="G383" s="307">
        <v>8102704</v>
      </c>
      <c r="H383" s="123" t="str">
        <f t="shared" si="6"/>
        <v>10019090080000312</v>
      </c>
    </row>
    <row r="384" spans="1:8" ht="25.5">
      <c r="A384" s="311" t="s">
        <v>63</v>
      </c>
      <c r="B384" s="312" t="s">
        <v>5</v>
      </c>
      <c r="C384" s="312" t="s">
        <v>391</v>
      </c>
      <c r="D384" s="312" t="s">
        <v>1166</v>
      </c>
      <c r="E384" s="312" t="s">
        <v>1166</v>
      </c>
      <c r="F384" s="307">
        <v>1462400</v>
      </c>
      <c r="G384" s="307">
        <v>1462400</v>
      </c>
      <c r="H384" s="123" t="str">
        <f t="shared" si="6"/>
        <v>1006</v>
      </c>
    </row>
    <row r="385" spans="1:8" ht="38.25">
      <c r="A385" s="311" t="s">
        <v>593</v>
      </c>
      <c r="B385" s="312" t="s">
        <v>5</v>
      </c>
      <c r="C385" s="312" t="s">
        <v>391</v>
      </c>
      <c r="D385" s="312" t="s">
        <v>993</v>
      </c>
      <c r="E385" s="312" t="s">
        <v>1166</v>
      </c>
      <c r="F385" s="307">
        <v>327100</v>
      </c>
      <c r="G385" s="307">
        <v>327100</v>
      </c>
      <c r="H385" s="123" t="str">
        <f t="shared" si="6"/>
        <v>10061000000000</v>
      </c>
    </row>
    <row r="386" spans="1:8" ht="38.25">
      <c r="A386" s="311" t="s">
        <v>1991</v>
      </c>
      <c r="B386" s="312" t="s">
        <v>5</v>
      </c>
      <c r="C386" s="312" t="s">
        <v>391</v>
      </c>
      <c r="D386" s="312" t="s">
        <v>994</v>
      </c>
      <c r="E386" s="312" t="s">
        <v>1166</v>
      </c>
      <c r="F386" s="307">
        <v>327100</v>
      </c>
      <c r="G386" s="307">
        <v>327100</v>
      </c>
      <c r="H386" s="123" t="str">
        <f t="shared" si="6"/>
        <v>10061050000000</v>
      </c>
    </row>
    <row r="387" spans="1:8" ht="216.75">
      <c r="A387" s="311" t="s">
        <v>1992</v>
      </c>
      <c r="B387" s="312" t="s">
        <v>5</v>
      </c>
      <c r="C387" s="312" t="s">
        <v>391</v>
      </c>
      <c r="D387" s="312" t="s">
        <v>1993</v>
      </c>
      <c r="E387" s="312" t="s">
        <v>1166</v>
      </c>
      <c r="F387" s="307">
        <v>327100</v>
      </c>
      <c r="G387" s="307">
        <v>327100</v>
      </c>
      <c r="H387" s="123" t="str">
        <f t="shared" si="6"/>
        <v>10061050075870</v>
      </c>
    </row>
    <row r="388" spans="1:8" ht="76.5">
      <c r="A388" s="311" t="s">
        <v>1305</v>
      </c>
      <c r="B388" s="312" t="s">
        <v>5</v>
      </c>
      <c r="C388" s="312" t="s">
        <v>391</v>
      </c>
      <c r="D388" s="312" t="s">
        <v>1993</v>
      </c>
      <c r="E388" s="312" t="s">
        <v>271</v>
      </c>
      <c r="F388" s="307">
        <v>318200</v>
      </c>
      <c r="G388" s="307">
        <v>318200</v>
      </c>
      <c r="H388" s="123" t="str">
        <f t="shared" si="6"/>
        <v>10061050075870100</v>
      </c>
    </row>
    <row r="389" spans="1:8" ht="38.25">
      <c r="A389" s="311" t="s">
        <v>1195</v>
      </c>
      <c r="B389" s="312" t="s">
        <v>5</v>
      </c>
      <c r="C389" s="312" t="s">
        <v>391</v>
      </c>
      <c r="D389" s="312" t="s">
        <v>1993</v>
      </c>
      <c r="E389" s="312" t="s">
        <v>28</v>
      </c>
      <c r="F389" s="307">
        <v>318200</v>
      </c>
      <c r="G389" s="307">
        <v>318200</v>
      </c>
      <c r="H389" s="123" t="str">
        <f t="shared" si="6"/>
        <v>10061050075870120</v>
      </c>
    </row>
    <row r="390" spans="1:8" ht="25.5">
      <c r="A390" s="311" t="s">
        <v>949</v>
      </c>
      <c r="B390" s="312" t="s">
        <v>5</v>
      </c>
      <c r="C390" s="312" t="s">
        <v>391</v>
      </c>
      <c r="D390" s="312" t="s">
        <v>1993</v>
      </c>
      <c r="E390" s="312" t="s">
        <v>322</v>
      </c>
      <c r="F390" s="307">
        <v>244393</v>
      </c>
      <c r="G390" s="307">
        <v>244393</v>
      </c>
      <c r="H390" s="123" t="str">
        <f t="shared" si="6"/>
        <v>10061050075870121</v>
      </c>
    </row>
    <row r="391" spans="1:8" ht="63.75">
      <c r="A391" s="311" t="s">
        <v>1050</v>
      </c>
      <c r="B391" s="312" t="s">
        <v>5</v>
      </c>
      <c r="C391" s="312" t="s">
        <v>391</v>
      </c>
      <c r="D391" s="312" t="s">
        <v>1993</v>
      </c>
      <c r="E391" s="312" t="s">
        <v>1051</v>
      </c>
      <c r="F391" s="307">
        <v>73807</v>
      </c>
      <c r="G391" s="307">
        <v>73807</v>
      </c>
      <c r="H391" s="123" t="str">
        <f t="shared" si="6"/>
        <v>10061050075870129</v>
      </c>
    </row>
    <row r="392" spans="1:8" ht="38.25">
      <c r="A392" s="311" t="s">
        <v>1306</v>
      </c>
      <c r="B392" s="312" t="s">
        <v>5</v>
      </c>
      <c r="C392" s="312" t="s">
        <v>391</v>
      </c>
      <c r="D392" s="312" t="s">
        <v>1993</v>
      </c>
      <c r="E392" s="312" t="s">
        <v>1307</v>
      </c>
      <c r="F392" s="307">
        <v>8900</v>
      </c>
      <c r="G392" s="307">
        <v>8900</v>
      </c>
      <c r="H392" s="123" t="str">
        <f t="shared" si="6"/>
        <v>10061050075870200</v>
      </c>
    </row>
    <row r="393" spans="1:8" ht="38.25">
      <c r="A393" s="311" t="s">
        <v>1188</v>
      </c>
      <c r="B393" s="312" t="s">
        <v>5</v>
      </c>
      <c r="C393" s="312" t="s">
        <v>391</v>
      </c>
      <c r="D393" s="312" t="s">
        <v>1993</v>
      </c>
      <c r="E393" s="312" t="s">
        <v>1189</v>
      </c>
      <c r="F393" s="307">
        <v>8900</v>
      </c>
      <c r="G393" s="307">
        <v>8900</v>
      </c>
      <c r="H393" s="123" t="str">
        <f t="shared" si="6"/>
        <v>10061050075870240</v>
      </c>
    </row>
    <row r="394" spans="1:8">
      <c r="A394" s="311" t="s">
        <v>1214</v>
      </c>
      <c r="B394" s="312" t="s">
        <v>5</v>
      </c>
      <c r="C394" s="312" t="s">
        <v>391</v>
      </c>
      <c r="D394" s="312" t="s">
        <v>1993</v>
      </c>
      <c r="E394" s="312" t="s">
        <v>327</v>
      </c>
      <c r="F394" s="307">
        <v>8900</v>
      </c>
      <c r="G394" s="307">
        <v>8900</v>
      </c>
      <c r="H394" s="123" t="str">
        <f t="shared" si="6"/>
        <v>10061050075870244</v>
      </c>
    </row>
    <row r="395" spans="1:8" ht="38.25">
      <c r="A395" s="311" t="s">
        <v>596</v>
      </c>
      <c r="B395" s="312" t="s">
        <v>5</v>
      </c>
      <c r="C395" s="312" t="s">
        <v>391</v>
      </c>
      <c r="D395" s="312" t="s">
        <v>1002</v>
      </c>
      <c r="E395" s="312" t="s">
        <v>1166</v>
      </c>
      <c r="F395" s="307">
        <v>1135300</v>
      </c>
      <c r="G395" s="307">
        <v>1135300</v>
      </c>
      <c r="H395" s="123" t="str">
        <f t="shared" si="6"/>
        <v>10068000000000</v>
      </c>
    </row>
    <row r="396" spans="1:8" ht="51">
      <c r="A396" s="311" t="s">
        <v>597</v>
      </c>
      <c r="B396" s="312" t="s">
        <v>5</v>
      </c>
      <c r="C396" s="312" t="s">
        <v>391</v>
      </c>
      <c r="D396" s="312" t="s">
        <v>1004</v>
      </c>
      <c r="E396" s="312" t="s">
        <v>1166</v>
      </c>
      <c r="F396" s="307">
        <v>1135300</v>
      </c>
      <c r="G396" s="307">
        <v>1135300</v>
      </c>
      <c r="H396" s="123" t="str">
        <f t="shared" si="6"/>
        <v>10068020000000</v>
      </c>
    </row>
    <row r="397" spans="1:8" ht="89.25">
      <c r="A397" s="311" t="s">
        <v>1330</v>
      </c>
      <c r="B397" s="312" t="s">
        <v>5</v>
      </c>
      <c r="C397" s="312" t="s">
        <v>391</v>
      </c>
      <c r="D397" s="312" t="s">
        <v>1331</v>
      </c>
      <c r="E397" s="312" t="s">
        <v>1166</v>
      </c>
      <c r="F397" s="307">
        <v>1135300</v>
      </c>
      <c r="G397" s="307">
        <v>1135300</v>
      </c>
      <c r="H397" s="123" t="str">
        <f t="shared" si="6"/>
        <v>10068020002890</v>
      </c>
    </row>
    <row r="398" spans="1:8" ht="76.5">
      <c r="A398" s="311" t="s">
        <v>1305</v>
      </c>
      <c r="B398" s="312" t="s">
        <v>5</v>
      </c>
      <c r="C398" s="312" t="s">
        <v>391</v>
      </c>
      <c r="D398" s="312" t="s">
        <v>1331</v>
      </c>
      <c r="E398" s="312" t="s">
        <v>271</v>
      </c>
      <c r="F398" s="307">
        <v>1123300</v>
      </c>
      <c r="G398" s="307">
        <v>1123300</v>
      </c>
      <c r="H398" s="123" t="str">
        <f t="shared" si="6"/>
        <v>10068020002890100</v>
      </c>
    </row>
    <row r="399" spans="1:8" ht="38.25">
      <c r="A399" s="311" t="s">
        <v>1195</v>
      </c>
      <c r="B399" s="312" t="s">
        <v>5</v>
      </c>
      <c r="C399" s="312" t="s">
        <v>391</v>
      </c>
      <c r="D399" s="312" t="s">
        <v>1331</v>
      </c>
      <c r="E399" s="312" t="s">
        <v>28</v>
      </c>
      <c r="F399" s="307">
        <v>1123300</v>
      </c>
      <c r="G399" s="307">
        <v>1123300</v>
      </c>
      <c r="H399" s="123" t="str">
        <f t="shared" si="6"/>
        <v>10068020002890120</v>
      </c>
    </row>
    <row r="400" spans="1:8" ht="25.5">
      <c r="A400" s="311" t="s">
        <v>949</v>
      </c>
      <c r="B400" s="312" t="s">
        <v>5</v>
      </c>
      <c r="C400" s="312" t="s">
        <v>391</v>
      </c>
      <c r="D400" s="312" t="s">
        <v>1331</v>
      </c>
      <c r="E400" s="312" t="s">
        <v>322</v>
      </c>
      <c r="F400" s="307">
        <v>757926</v>
      </c>
      <c r="G400" s="307">
        <v>757926</v>
      </c>
      <c r="H400" s="123" t="str">
        <f t="shared" si="6"/>
        <v>10068020002890121</v>
      </c>
    </row>
    <row r="401" spans="1:8" ht="51">
      <c r="A401" s="311" t="s">
        <v>323</v>
      </c>
      <c r="B401" s="312" t="s">
        <v>5</v>
      </c>
      <c r="C401" s="312" t="s">
        <v>391</v>
      </c>
      <c r="D401" s="312" t="s">
        <v>1331</v>
      </c>
      <c r="E401" s="312" t="s">
        <v>324</v>
      </c>
      <c r="F401" s="307">
        <v>136500</v>
      </c>
      <c r="G401" s="307">
        <v>136500</v>
      </c>
      <c r="H401" s="123" t="str">
        <f t="shared" si="6"/>
        <v>10068020002890122</v>
      </c>
    </row>
    <row r="402" spans="1:8" ht="63.75">
      <c r="A402" s="311" t="s">
        <v>1050</v>
      </c>
      <c r="B402" s="312" t="s">
        <v>5</v>
      </c>
      <c r="C402" s="312" t="s">
        <v>391</v>
      </c>
      <c r="D402" s="312" t="s">
        <v>1331</v>
      </c>
      <c r="E402" s="312" t="s">
        <v>1051</v>
      </c>
      <c r="F402" s="307">
        <v>228874</v>
      </c>
      <c r="G402" s="307">
        <v>228874</v>
      </c>
      <c r="H402" s="123" t="str">
        <f t="shared" si="6"/>
        <v>10068020002890129</v>
      </c>
    </row>
    <row r="403" spans="1:8" ht="38.25">
      <c r="A403" s="311" t="s">
        <v>1306</v>
      </c>
      <c r="B403" s="312" t="s">
        <v>5</v>
      </c>
      <c r="C403" s="312" t="s">
        <v>391</v>
      </c>
      <c r="D403" s="312" t="s">
        <v>1331</v>
      </c>
      <c r="E403" s="312" t="s">
        <v>1307</v>
      </c>
      <c r="F403" s="307">
        <v>12000</v>
      </c>
      <c r="G403" s="307">
        <v>12000</v>
      </c>
      <c r="H403" s="123" t="str">
        <f t="shared" si="6"/>
        <v>10068020002890200</v>
      </c>
    </row>
    <row r="404" spans="1:8" ht="38.25">
      <c r="A404" s="311" t="s">
        <v>1188</v>
      </c>
      <c r="B404" s="312" t="s">
        <v>5</v>
      </c>
      <c r="C404" s="312" t="s">
        <v>391</v>
      </c>
      <c r="D404" s="312" t="s">
        <v>1331</v>
      </c>
      <c r="E404" s="312" t="s">
        <v>1189</v>
      </c>
      <c r="F404" s="307">
        <v>12000</v>
      </c>
      <c r="G404" s="307">
        <v>12000</v>
      </c>
      <c r="H404" s="123" t="str">
        <f t="shared" si="6"/>
        <v>10068020002890240</v>
      </c>
    </row>
    <row r="405" spans="1:8">
      <c r="A405" s="311" t="s">
        <v>1214</v>
      </c>
      <c r="B405" s="312" t="s">
        <v>5</v>
      </c>
      <c r="C405" s="312" t="s">
        <v>391</v>
      </c>
      <c r="D405" s="312" t="s">
        <v>1331</v>
      </c>
      <c r="E405" s="312" t="s">
        <v>327</v>
      </c>
      <c r="F405" s="307">
        <v>12000</v>
      </c>
      <c r="G405" s="307">
        <v>12000</v>
      </c>
      <c r="H405" s="123" t="str">
        <f t="shared" si="6"/>
        <v>10068020002890244</v>
      </c>
    </row>
    <row r="406" spans="1:8" ht="25.5">
      <c r="A406" s="311" t="s">
        <v>1058</v>
      </c>
      <c r="B406" s="312" t="s">
        <v>351</v>
      </c>
      <c r="C406" s="312" t="s">
        <v>1166</v>
      </c>
      <c r="D406" s="312" t="s">
        <v>1166</v>
      </c>
      <c r="E406" s="312" t="s">
        <v>1166</v>
      </c>
      <c r="F406" s="307">
        <v>10370352</v>
      </c>
      <c r="G406" s="307">
        <v>10370352</v>
      </c>
      <c r="H406" s="123" t="str">
        <f t="shared" si="6"/>
        <v/>
      </c>
    </row>
    <row r="407" spans="1:8">
      <c r="A407" s="311" t="s">
        <v>232</v>
      </c>
      <c r="B407" s="312" t="s">
        <v>351</v>
      </c>
      <c r="C407" s="312" t="s">
        <v>1127</v>
      </c>
      <c r="D407" s="312" t="s">
        <v>1166</v>
      </c>
      <c r="E407" s="312" t="s">
        <v>1166</v>
      </c>
      <c r="F407" s="307">
        <v>10370352</v>
      </c>
      <c r="G407" s="307">
        <v>10370352</v>
      </c>
      <c r="H407" s="123" t="str">
        <f t="shared" si="6"/>
        <v>0100</v>
      </c>
    </row>
    <row r="408" spans="1:8">
      <c r="A408" s="311" t="s">
        <v>216</v>
      </c>
      <c r="B408" s="312" t="s">
        <v>351</v>
      </c>
      <c r="C408" s="312" t="s">
        <v>335</v>
      </c>
      <c r="D408" s="312" t="s">
        <v>1166</v>
      </c>
      <c r="E408" s="312" t="s">
        <v>1166</v>
      </c>
      <c r="F408" s="307">
        <v>10370352</v>
      </c>
      <c r="G408" s="307">
        <v>10370352</v>
      </c>
      <c r="H408" s="123" t="str">
        <f t="shared" si="6"/>
        <v>0113</v>
      </c>
    </row>
    <row r="409" spans="1:8" ht="25.5">
      <c r="A409" s="311" t="s">
        <v>598</v>
      </c>
      <c r="B409" s="312" t="s">
        <v>351</v>
      </c>
      <c r="C409" s="312" t="s">
        <v>335</v>
      </c>
      <c r="D409" s="312" t="s">
        <v>1007</v>
      </c>
      <c r="E409" s="312" t="s">
        <v>1166</v>
      </c>
      <c r="F409" s="307">
        <v>10370352</v>
      </c>
      <c r="G409" s="307">
        <v>10370352</v>
      </c>
      <c r="H409" s="123" t="str">
        <f t="shared" si="6"/>
        <v>01139000000000</v>
      </c>
    </row>
    <row r="410" spans="1:8" ht="38.25">
      <c r="A410" s="311" t="s">
        <v>1059</v>
      </c>
      <c r="B410" s="312" t="s">
        <v>351</v>
      </c>
      <c r="C410" s="312" t="s">
        <v>335</v>
      </c>
      <c r="D410" s="312" t="s">
        <v>1060</v>
      </c>
      <c r="E410" s="312" t="s">
        <v>1166</v>
      </c>
      <c r="F410" s="307">
        <v>10370352</v>
      </c>
      <c r="G410" s="307">
        <v>10370352</v>
      </c>
      <c r="H410" s="123" t="str">
        <f t="shared" si="6"/>
        <v>01139070000000</v>
      </c>
    </row>
    <row r="411" spans="1:8" ht="38.25">
      <c r="A411" s="311" t="s">
        <v>1059</v>
      </c>
      <c r="B411" s="312" t="s">
        <v>351</v>
      </c>
      <c r="C411" s="312" t="s">
        <v>335</v>
      </c>
      <c r="D411" s="312" t="s">
        <v>1072</v>
      </c>
      <c r="E411" s="312" t="s">
        <v>1166</v>
      </c>
      <c r="F411" s="307">
        <v>10140352</v>
      </c>
      <c r="G411" s="307">
        <v>10140352</v>
      </c>
      <c r="H411" s="123" t="str">
        <f t="shared" si="6"/>
        <v>01139070040000</v>
      </c>
    </row>
    <row r="412" spans="1:8" ht="76.5">
      <c r="A412" s="311" t="s">
        <v>1305</v>
      </c>
      <c r="B412" s="312" t="s">
        <v>351</v>
      </c>
      <c r="C412" s="312" t="s">
        <v>335</v>
      </c>
      <c r="D412" s="312" t="s">
        <v>1072</v>
      </c>
      <c r="E412" s="312" t="s">
        <v>271</v>
      </c>
      <c r="F412" s="307">
        <v>9738183</v>
      </c>
      <c r="G412" s="307">
        <v>9738183</v>
      </c>
      <c r="H412" s="123" t="str">
        <f t="shared" si="6"/>
        <v>01139070040000100</v>
      </c>
    </row>
    <row r="413" spans="1:8" ht="38.25">
      <c r="A413" s="311" t="s">
        <v>1195</v>
      </c>
      <c r="B413" s="312" t="s">
        <v>351</v>
      </c>
      <c r="C413" s="312" t="s">
        <v>335</v>
      </c>
      <c r="D413" s="312" t="s">
        <v>1072</v>
      </c>
      <c r="E413" s="312" t="s">
        <v>28</v>
      </c>
      <c r="F413" s="307">
        <v>9738183</v>
      </c>
      <c r="G413" s="307">
        <v>9738183</v>
      </c>
      <c r="H413" s="123" t="str">
        <f t="shared" si="6"/>
        <v>01139070040000120</v>
      </c>
    </row>
    <row r="414" spans="1:8" ht="25.5">
      <c r="A414" s="311" t="s">
        <v>949</v>
      </c>
      <c r="B414" s="312" t="s">
        <v>351</v>
      </c>
      <c r="C414" s="312" t="s">
        <v>335</v>
      </c>
      <c r="D414" s="312" t="s">
        <v>1072</v>
      </c>
      <c r="E414" s="312" t="s">
        <v>322</v>
      </c>
      <c r="F414" s="307">
        <v>7466884</v>
      </c>
      <c r="G414" s="307">
        <v>7466884</v>
      </c>
      <c r="H414" s="123" t="str">
        <f t="shared" si="6"/>
        <v>01139070040000121</v>
      </c>
    </row>
    <row r="415" spans="1:8" ht="51">
      <c r="A415" s="311" t="s">
        <v>323</v>
      </c>
      <c r="B415" s="312" t="s">
        <v>351</v>
      </c>
      <c r="C415" s="312" t="s">
        <v>335</v>
      </c>
      <c r="D415" s="312" t="s">
        <v>1072</v>
      </c>
      <c r="E415" s="312" t="s">
        <v>324</v>
      </c>
      <c r="F415" s="307">
        <v>16300</v>
      </c>
      <c r="G415" s="307">
        <v>16300</v>
      </c>
      <c r="H415" s="123" t="str">
        <f t="shared" si="6"/>
        <v>01139070040000122</v>
      </c>
    </row>
    <row r="416" spans="1:8" ht="63.75">
      <c r="A416" s="311" t="s">
        <v>1050</v>
      </c>
      <c r="B416" s="312" t="s">
        <v>351</v>
      </c>
      <c r="C416" s="312" t="s">
        <v>335</v>
      </c>
      <c r="D416" s="312" t="s">
        <v>1072</v>
      </c>
      <c r="E416" s="312" t="s">
        <v>1051</v>
      </c>
      <c r="F416" s="307">
        <v>2254999</v>
      </c>
      <c r="G416" s="307">
        <v>2254999</v>
      </c>
      <c r="H416" s="123" t="str">
        <f t="shared" si="6"/>
        <v>01139070040000129</v>
      </c>
    </row>
    <row r="417" spans="1:8" ht="38.25">
      <c r="A417" s="311" t="s">
        <v>1306</v>
      </c>
      <c r="B417" s="312" t="s">
        <v>351</v>
      </c>
      <c r="C417" s="312" t="s">
        <v>335</v>
      </c>
      <c r="D417" s="312" t="s">
        <v>1072</v>
      </c>
      <c r="E417" s="312" t="s">
        <v>1307</v>
      </c>
      <c r="F417" s="307">
        <v>402169</v>
      </c>
      <c r="G417" s="307">
        <v>402169</v>
      </c>
      <c r="H417" s="123" t="str">
        <f t="shared" si="6"/>
        <v>01139070040000200</v>
      </c>
    </row>
    <row r="418" spans="1:8" ht="38.25">
      <c r="A418" s="311" t="s">
        <v>1188</v>
      </c>
      <c r="B418" s="312" t="s">
        <v>351</v>
      </c>
      <c r="C418" s="312" t="s">
        <v>335</v>
      </c>
      <c r="D418" s="312" t="s">
        <v>1072</v>
      </c>
      <c r="E418" s="312" t="s">
        <v>1189</v>
      </c>
      <c r="F418" s="307">
        <v>402169</v>
      </c>
      <c r="G418" s="307">
        <v>402169</v>
      </c>
      <c r="H418" s="123" t="str">
        <f t="shared" si="6"/>
        <v>01139070040000240</v>
      </c>
    </row>
    <row r="419" spans="1:8">
      <c r="A419" s="311" t="s">
        <v>1214</v>
      </c>
      <c r="B419" s="312" t="s">
        <v>351</v>
      </c>
      <c r="C419" s="312" t="s">
        <v>335</v>
      </c>
      <c r="D419" s="312" t="s">
        <v>1072</v>
      </c>
      <c r="E419" s="312" t="s">
        <v>327</v>
      </c>
      <c r="F419" s="307">
        <v>402169</v>
      </c>
      <c r="G419" s="307">
        <v>402169</v>
      </c>
      <c r="H419" s="123" t="str">
        <f t="shared" si="6"/>
        <v>01139070040000244</v>
      </c>
    </row>
    <row r="420" spans="1:8" ht="63.75">
      <c r="A420" s="311" t="s">
        <v>1137</v>
      </c>
      <c r="B420" s="312" t="s">
        <v>351</v>
      </c>
      <c r="C420" s="312" t="s">
        <v>335</v>
      </c>
      <c r="D420" s="312" t="s">
        <v>1138</v>
      </c>
      <c r="E420" s="312" t="s">
        <v>1166</v>
      </c>
      <c r="F420" s="307">
        <v>230000</v>
      </c>
      <c r="G420" s="307">
        <v>230000</v>
      </c>
      <c r="H420" s="123" t="str">
        <f t="shared" si="6"/>
        <v>01139070047000</v>
      </c>
    </row>
    <row r="421" spans="1:8" ht="76.5">
      <c r="A421" s="311" t="s">
        <v>1305</v>
      </c>
      <c r="B421" s="312" t="s">
        <v>351</v>
      </c>
      <c r="C421" s="312" t="s">
        <v>335</v>
      </c>
      <c r="D421" s="312" t="s">
        <v>1138</v>
      </c>
      <c r="E421" s="312" t="s">
        <v>271</v>
      </c>
      <c r="F421" s="307">
        <v>230000</v>
      </c>
      <c r="G421" s="307">
        <v>230000</v>
      </c>
      <c r="H421" s="123" t="str">
        <f t="shared" si="6"/>
        <v>01139070047000100</v>
      </c>
    </row>
    <row r="422" spans="1:8" ht="38.25">
      <c r="A422" s="311" t="s">
        <v>1195</v>
      </c>
      <c r="B422" s="312" t="s">
        <v>351</v>
      </c>
      <c r="C422" s="312" t="s">
        <v>335</v>
      </c>
      <c r="D422" s="312" t="s">
        <v>1138</v>
      </c>
      <c r="E422" s="312" t="s">
        <v>28</v>
      </c>
      <c r="F422" s="307">
        <v>230000</v>
      </c>
      <c r="G422" s="307">
        <v>230000</v>
      </c>
      <c r="H422" s="123" t="str">
        <f t="shared" si="6"/>
        <v>01139070047000120</v>
      </c>
    </row>
    <row r="423" spans="1:8" ht="51">
      <c r="A423" s="311" t="s">
        <v>323</v>
      </c>
      <c r="B423" s="312" t="s">
        <v>351</v>
      </c>
      <c r="C423" s="312" t="s">
        <v>335</v>
      </c>
      <c r="D423" s="312" t="s">
        <v>1138</v>
      </c>
      <c r="E423" s="312" t="s">
        <v>324</v>
      </c>
      <c r="F423" s="307">
        <v>230000</v>
      </c>
      <c r="G423" s="307">
        <v>230000</v>
      </c>
      <c r="H423" s="123" t="str">
        <f t="shared" si="6"/>
        <v>01139070047000122</v>
      </c>
    </row>
    <row r="424" spans="1:8" ht="25.5">
      <c r="A424" s="311" t="s">
        <v>251</v>
      </c>
      <c r="B424" s="312" t="s">
        <v>200</v>
      </c>
      <c r="C424" s="312" t="s">
        <v>1166</v>
      </c>
      <c r="D424" s="312" t="s">
        <v>1166</v>
      </c>
      <c r="E424" s="312" t="s">
        <v>1166</v>
      </c>
      <c r="F424" s="307">
        <v>18074812</v>
      </c>
      <c r="G424" s="307">
        <v>18074812</v>
      </c>
      <c r="H424" s="123" t="str">
        <f t="shared" si="6"/>
        <v/>
      </c>
    </row>
    <row r="425" spans="1:8" ht="25.5">
      <c r="A425" s="311" t="s">
        <v>237</v>
      </c>
      <c r="B425" s="312" t="s">
        <v>200</v>
      </c>
      <c r="C425" s="312" t="s">
        <v>1133</v>
      </c>
      <c r="D425" s="312" t="s">
        <v>1166</v>
      </c>
      <c r="E425" s="312" t="s">
        <v>1166</v>
      </c>
      <c r="F425" s="307">
        <v>17874812</v>
      </c>
      <c r="G425" s="307">
        <v>17874812</v>
      </c>
      <c r="H425" s="123" t="str">
        <f t="shared" si="6"/>
        <v>0500</v>
      </c>
    </row>
    <row r="426" spans="1:8">
      <c r="A426" s="311" t="s">
        <v>145</v>
      </c>
      <c r="B426" s="312" t="s">
        <v>200</v>
      </c>
      <c r="C426" s="312" t="s">
        <v>361</v>
      </c>
      <c r="D426" s="312" t="s">
        <v>1166</v>
      </c>
      <c r="E426" s="312" t="s">
        <v>1166</v>
      </c>
      <c r="F426" s="307">
        <v>10000000</v>
      </c>
      <c r="G426" s="307">
        <v>10000000</v>
      </c>
      <c r="H426" s="123" t="str">
        <f t="shared" si="6"/>
        <v>0502</v>
      </c>
    </row>
    <row r="427" spans="1:8" ht="63.75">
      <c r="A427" s="311" t="s">
        <v>449</v>
      </c>
      <c r="B427" s="312" t="s">
        <v>200</v>
      </c>
      <c r="C427" s="312" t="s">
        <v>361</v>
      </c>
      <c r="D427" s="312" t="s">
        <v>970</v>
      </c>
      <c r="E427" s="312" t="s">
        <v>1166</v>
      </c>
      <c r="F427" s="307">
        <v>10000000</v>
      </c>
      <c r="G427" s="307">
        <v>10000000</v>
      </c>
      <c r="H427" s="123" t="str">
        <f t="shared" si="6"/>
        <v>05020300000000</v>
      </c>
    </row>
    <row r="428" spans="1:8" ht="63.75">
      <c r="A428" s="311" t="s">
        <v>590</v>
      </c>
      <c r="B428" s="312" t="s">
        <v>200</v>
      </c>
      <c r="C428" s="312" t="s">
        <v>361</v>
      </c>
      <c r="D428" s="312" t="s">
        <v>973</v>
      </c>
      <c r="E428" s="312" t="s">
        <v>1166</v>
      </c>
      <c r="F428" s="307">
        <v>10000000</v>
      </c>
      <c r="G428" s="307">
        <v>10000000</v>
      </c>
      <c r="H428" s="123" t="str">
        <f t="shared" si="6"/>
        <v>05020350000000</v>
      </c>
    </row>
    <row r="429" spans="1:8" ht="127.5">
      <c r="A429" s="311" t="s">
        <v>384</v>
      </c>
      <c r="B429" s="312" t="s">
        <v>200</v>
      </c>
      <c r="C429" s="312" t="s">
        <v>361</v>
      </c>
      <c r="D429" s="312" t="s">
        <v>690</v>
      </c>
      <c r="E429" s="312" t="s">
        <v>1166</v>
      </c>
      <c r="F429" s="307">
        <v>10000000</v>
      </c>
      <c r="G429" s="307">
        <v>10000000</v>
      </c>
      <c r="H429" s="123" t="str">
        <f t="shared" si="6"/>
        <v>05020350080000</v>
      </c>
    </row>
    <row r="430" spans="1:8" ht="38.25">
      <c r="A430" s="311" t="s">
        <v>1306</v>
      </c>
      <c r="B430" s="312" t="s">
        <v>200</v>
      </c>
      <c r="C430" s="312" t="s">
        <v>361</v>
      </c>
      <c r="D430" s="312" t="s">
        <v>690</v>
      </c>
      <c r="E430" s="312" t="s">
        <v>1307</v>
      </c>
      <c r="F430" s="307">
        <v>10000000</v>
      </c>
      <c r="G430" s="307">
        <v>10000000</v>
      </c>
      <c r="H430" s="123" t="str">
        <f t="shared" ref="H430:H495" si="7">CONCATENATE(C430,,D430,E430)</f>
        <v>05020350080000200</v>
      </c>
    </row>
    <row r="431" spans="1:8" ht="38.25">
      <c r="A431" s="311" t="s">
        <v>1188</v>
      </c>
      <c r="B431" s="312" t="s">
        <v>200</v>
      </c>
      <c r="C431" s="312" t="s">
        <v>361</v>
      </c>
      <c r="D431" s="312" t="s">
        <v>690</v>
      </c>
      <c r="E431" s="312" t="s">
        <v>1189</v>
      </c>
      <c r="F431" s="307">
        <v>10000000</v>
      </c>
      <c r="G431" s="307">
        <v>10000000</v>
      </c>
      <c r="H431" s="123" t="str">
        <f t="shared" si="7"/>
        <v>05020350080000240</v>
      </c>
    </row>
    <row r="432" spans="1:8" ht="38.25">
      <c r="A432" s="311" t="s">
        <v>2013</v>
      </c>
      <c r="B432" s="312" t="s">
        <v>200</v>
      </c>
      <c r="C432" s="312" t="s">
        <v>361</v>
      </c>
      <c r="D432" s="312" t="s">
        <v>690</v>
      </c>
      <c r="E432" s="312" t="s">
        <v>341</v>
      </c>
      <c r="F432" s="307">
        <v>9852000</v>
      </c>
      <c r="G432" s="307">
        <v>9852000</v>
      </c>
      <c r="H432" s="123" t="str">
        <f t="shared" si="7"/>
        <v>05020350080000243</v>
      </c>
    </row>
    <row r="433" spans="1:8">
      <c r="A433" s="311" t="s">
        <v>1214</v>
      </c>
      <c r="B433" s="312" t="s">
        <v>200</v>
      </c>
      <c r="C433" s="312" t="s">
        <v>361</v>
      </c>
      <c r="D433" s="312" t="s">
        <v>690</v>
      </c>
      <c r="E433" s="312" t="s">
        <v>327</v>
      </c>
      <c r="F433" s="307">
        <v>148000</v>
      </c>
      <c r="G433" s="307">
        <v>148000</v>
      </c>
      <c r="H433" s="123" t="str">
        <f t="shared" si="7"/>
        <v>05020350080000244</v>
      </c>
    </row>
    <row r="434" spans="1:8" ht="25.5">
      <c r="A434" s="311" t="s">
        <v>150</v>
      </c>
      <c r="B434" s="312" t="s">
        <v>200</v>
      </c>
      <c r="C434" s="312" t="s">
        <v>386</v>
      </c>
      <c r="D434" s="312" t="s">
        <v>1166</v>
      </c>
      <c r="E434" s="312" t="s">
        <v>1166</v>
      </c>
      <c r="F434" s="307">
        <v>7874812</v>
      </c>
      <c r="G434" s="307">
        <v>7874812</v>
      </c>
      <c r="H434" s="123" t="str">
        <f t="shared" si="7"/>
        <v>0505</v>
      </c>
    </row>
    <row r="435" spans="1:8" ht="25.5">
      <c r="A435" s="311" t="s">
        <v>598</v>
      </c>
      <c r="B435" s="312" t="s">
        <v>200</v>
      </c>
      <c r="C435" s="312" t="s">
        <v>386</v>
      </c>
      <c r="D435" s="312" t="s">
        <v>1007</v>
      </c>
      <c r="E435" s="312" t="s">
        <v>1166</v>
      </c>
      <c r="F435" s="307">
        <v>7874812</v>
      </c>
      <c r="G435" s="307">
        <v>7874812</v>
      </c>
      <c r="H435" s="123" t="str">
        <f t="shared" si="7"/>
        <v>05059000000000</v>
      </c>
    </row>
    <row r="436" spans="1:8" ht="51">
      <c r="A436" s="311" t="s">
        <v>387</v>
      </c>
      <c r="B436" s="312" t="s">
        <v>200</v>
      </c>
      <c r="C436" s="312" t="s">
        <v>386</v>
      </c>
      <c r="D436" s="312" t="s">
        <v>1009</v>
      </c>
      <c r="E436" s="312" t="s">
        <v>1166</v>
      </c>
      <c r="F436" s="307">
        <v>7874812</v>
      </c>
      <c r="G436" s="307">
        <v>7874812</v>
      </c>
      <c r="H436" s="123" t="str">
        <f t="shared" si="7"/>
        <v>05059050000000</v>
      </c>
    </row>
    <row r="437" spans="1:8" ht="51">
      <c r="A437" s="311" t="s">
        <v>387</v>
      </c>
      <c r="B437" s="312" t="s">
        <v>200</v>
      </c>
      <c r="C437" s="312" t="s">
        <v>386</v>
      </c>
      <c r="D437" s="312" t="s">
        <v>691</v>
      </c>
      <c r="E437" s="312" t="s">
        <v>1166</v>
      </c>
      <c r="F437" s="307">
        <v>7810330</v>
      </c>
      <c r="G437" s="307">
        <v>7810330</v>
      </c>
      <c r="H437" s="123" t="str">
        <f t="shared" si="7"/>
        <v>05059050040000</v>
      </c>
    </row>
    <row r="438" spans="1:8" ht="76.5">
      <c r="A438" s="311" t="s">
        <v>1305</v>
      </c>
      <c r="B438" s="312" t="s">
        <v>200</v>
      </c>
      <c r="C438" s="312" t="s">
        <v>386</v>
      </c>
      <c r="D438" s="312" t="s">
        <v>691</v>
      </c>
      <c r="E438" s="312" t="s">
        <v>271</v>
      </c>
      <c r="F438" s="307">
        <v>7389830</v>
      </c>
      <c r="G438" s="307">
        <v>7389830</v>
      </c>
      <c r="H438" s="123"/>
    </row>
    <row r="439" spans="1:8" ht="25.5">
      <c r="A439" s="311" t="s">
        <v>1182</v>
      </c>
      <c r="B439" s="312" t="s">
        <v>200</v>
      </c>
      <c r="C439" s="312" t="s">
        <v>386</v>
      </c>
      <c r="D439" s="312" t="s">
        <v>691</v>
      </c>
      <c r="E439" s="312" t="s">
        <v>133</v>
      </c>
      <c r="F439" s="307">
        <v>7389830</v>
      </c>
      <c r="G439" s="307">
        <v>7389830</v>
      </c>
      <c r="H439" s="123" t="str">
        <f>CONCATENATE(C439,,D439,E439)</f>
        <v>05059050040000110</v>
      </c>
    </row>
    <row r="440" spans="1:8">
      <c r="A440" s="311" t="s">
        <v>1130</v>
      </c>
      <c r="B440" s="312" t="s">
        <v>200</v>
      </c>
      <c r="C440" s="312" t="s">
        <v>386</v>
      </c>
      <c r="D440" s="312" t="s">
        <v>691</v>
      </c>
      <c r="E440" s="312" t="s">
        <v>340</v>
      </c>
      <c r="F440" s="307">
        <v>5619064</v>
      </c>
      <c r="G440" s="307">
        <v>5619064</v>
      </c>
      <c r="H440" s="123" t="str">
        <f>CONCATENATE(C440,,D440,E440)</f>
        <v>05059050040000111</v>
      </c>
    </row>
    <row r="441" spans="1:8" ht="25.5">
      <c r="A441" s="311" t="s">
        <v>1139</v>
      </c>
      <c r="B441" s="312" t="s">
        <v>200</v>
      </c>
      <c r="C441" s="312" t="s">
        <v>386</v>
      </c>
      <c r="D441" s="312" t="s">
        <v>691</v>
      </c>
      <c r="E441" s="312" t="s">
        <v>388</v>
      </c>
      <c r="F441" s="307">
        <v>73808</v>
      </c>
      <c r="G441" s="307">
        <v>73808</v>
      </c>
      <c r="H441" s="123" t="str">
        <f>CONCATENATE(C441,,D441,E441)</f>
        <v>05059050040000112</v>
      </c>
    </row>
    <row r="442" spans="1:8" ht="51">
      <c r="A442" s="311" t="s">
        <v>1131</v>
      </c>
      <c r="B442" s="312" t="s">
        <v>200</v>
      </c>
      <c r="C442" s="312" t="s">
        <v>386</v>
      </c>
      <c r="D442" s="312" t="s">
        <v>691</v>
      </c>
      <c r="E442" s="312" t="s">
        <v>1052</v>
      </c>
      <c r="F442" s="307">
        <v>1696958</v>
      </c>
      <c r="G442" s="307">
        <v>1696958</v>
      </c>
      <c r="H442" s="123" t="str">
        <f t="shared" si="7"/>
        <v>05059050040000119</v>
      </c>
    </row>
    <row r="443" spans="1:8" ht="38.25">
      <c r="A443" s="311" t="s">
        <v>1306</v>
      </c>
      <c r="B443" s="312" t="s">
        <v>200</v>
      </c>
      <c r="C443" s="312" t="s">
        <v>386</v>
      </c>
      <c r="D443" s="312" t="s">
        <v>691</v>
      </c>
      <c r="E443" s="312" t="s">
        <v>1307</v>
      </c>
      <c r="F443" s="307">
        <v>420500</v>
      </c>
      <c r="G443" s="307">
        <v>420500</v>
      </c>
      <c r="H443" s="123" t="str">
        <f t="shared" si="7"/>
        <v>05059050040000200</v>
      </c>
    </row>
    <row r="444" spans="1:8" ht="38.25">
      <c r="A444" s="311" t="s">
        <v>1188</v>
      </c>
      <c r="B444" s="312" t="s">
        <v>200</v>
      </c>
      <c r="C444" s="312" t="s">
        <v>386</v>
      </c>
      <c r="D444" s="312" t="s">
        <v>691</v>
      </c>
      <c r="E444" s="312" t="s">
        <v>1189</v>
      </c>
      <c r="F444" s="307">
        <v>420500</v>
      </c>
      <c r="G444" s="307">
        <v>420500</v>
      </c>
      <c r="H444" s="123" t="str">
        <f t="shared" si="7"/>
        <v>05059050040000240</v>
      </c>
    </row>
    <row r="445" spans="1:8">
      <c r="A445" s="311" t="s">
        <v>1214</v>
      </c>
      <c r="B445" s="312" t="s">
        <v>200</v>
      </c>
      <c r="C445" s="312" t="s">
        <v>386</v>
      </c>
      <c r="D445" s="312" t="s">
        <v>691</v>
      </c>
      <c r="E445" s="312" t="s">
        <v>327</v>
      </c>
      <c r="F445" s="307">
        <v>420500</v>
      </c>
      <c r="G445" s="307">
        <v>420500</v>
      </c>
      <c r="H445" s="123" t="str">
        <f t="shared" si="7"/>
        <v>05059050040000244</v>
      </c>
    </row>
    <row r="446" spans="1:8" ht="76.5">
      <c r="A446" s="311" t="s">
        <v>560</v>
      </c>
      <c r="B446" s="312" t="s">
        <v>200</v>
      </c>
      <c r="C446" s="312" t="s">
        <v>386</v>
      </c>
      <c r="D446" s="312" t="s">
        <v>692</v>
      </c>
      <c r="E446" s="312" t="s">
        <v>1166</v>
      </c>
      <c r="F446" s="307">
        <v>64482</v>
      </c>
      <c r="G446" s="307">
        <v>64482</v>
      </c>
      <c r="H446" s="123" t="str">
        <f t="shared" si="7"/>
        <v>05059050047000</v>
      </c>
    </row>
    <row r="447" spans="1:8" ht="76.5">
      <c r="A447" s="311" t="s">
        <v>1305</v>
      </c>
      <c r="B447" s="312" t="s">
        <v>200</v>
      </c>
      <c r="C447" s="312" t="s">
        <v>386</v>
      </c>
      <c r="D447" s="312" t="s">
        <v>692</v>
      </c>
      <c r="E447" s="312" t="s">
        <v>271</v>
      </c>
      <c r="F447" s="307">
        <v>64482</v>
      </c>
      <c r="G447" s="307">
        <v>64482</v>
      </c>
      <c r="H447" s="123" t="str">
        <f t="shared" si="7"/>
        <v>05059050047000100</v>
      </c>
    </row>
    <row r="448" spans="1:8" ht="25.5">
      <c r="A448" s="311" t="s">
        <v>1182</v>
      </c>
      <c r="B448" s="312" t="s">
        <v>200</v>
      </c>
      <c r="C448" s="312" t="s">
        <v>386</v>
      </c>
      <c r="D448" s="312" t="s">
        <v>692</v>
      </c>
      <c r="E448" s="312" t="s">
        <v>133</v>
      </c>
      <c r="F448" s="307">
        <v>64482</v>
      </c>
      <c r="G448" s="307">
        <v>64482</v>
      </c>
      <c r="H448" s="123" t="str">
        <f t="shared" si="7"/>
        <v>05059050047000110</v>
      </c>
    </row>
    <row r="449" spans="1:8" ht="25.5">
      <c r="A449" s="311" t="s">
        <v>1139</v>
      </c>
      <c r="B449" s="312" t="s">
        <v>200</v>
      </c>
      <c r="C449" s="312" t="s">
        <v>386</v>
      </c>
      <c r="D449" s="312" t="s">
        <v>692</v>
      </c>
      <c r="E449" s="312" t="s">
        <v>388</v>
      </c>
      <c r="F449" s="307">
        <v>64482</v>
      </c>
      <c r="G449" s="307">
        <v>64482</v>
      </c>
      <c r="H449" s="123" t="str">
        <f t="shared" si="7"/>
        <v>05059050047000112</v>
      </c>
    </row>
    <row r="450" spans="1:8">
      <c r="A450" s="311" t="s">
        <v>1610</v>
      </c>
      <c r="B450" s="312" t="s">
        <v>200</v>
      </c>
      <c r="C450" s="312" t="s">
        <v>1611</v>
      </c>
      <c r="D450" s="312" t="s">
        <v>1166</v>
      </c>
      <c r="E450" s="312" t="s">
        <v>1166</v>
      </c>
      <c r="F450" s="307">
        <v>200000</v>
      </c>
      <c r="G450" s="307">
        <v>200000</v>
      </c>
      <c r="H450" s="123" t="str">
        <f t="shared" si="7"/>
        <v>0600</v>
      </c>
    </row>
    <row r="451" spans="1:8" ht="25.5">
      <c r="A451" s="311" t="s">
        <v>1612</v>
      </c>
      <c r="B451" s="312" t="s">
        <v>200</v>
      </c>
      <c r="C451" s="312" t="s">
        <v>1613</v>
      </c>
      <c r="D451" s="312" t="s">
        <v>1166</v>
      </c>
      <c r="E451" s="312" t="s">
        <v>1166</v>
      </c>
      <c r="F451" s="307">
        <v>200000</v>
      </c>
      <c r="G451" s="307">
        <v>200000</v>
      </c>
      <c r="H451" s="123" t="str">
        <f t="shared" si="7"/>
        <v>0605</v>
      </c>
    </row>
    <row r="452" spans="1:8" ht="25.5">
      <c r="A452" s="311" t="s">
        <v>1665</v>
      </c>
      <c r="B452" s="312" t="s">
        <v>200</v>
      </c>
      <c r="C452" s="312" t="s">
        <v>1613</v>
      </c>
      <c r="D452" s="312" t="s">
        <v>1666</v>
      </c>
      <c r="E452" s="312" t="s">
        <v>1166</v>
      </c>
      <c r="F452" s="307">
        <v>200000</v>
      </c>
      <c r="G452" s="307">
        <v>200000</v>
      </c>
      <c r="H452" s="123" t="str">
        <f t="shared" si="7"/>
        <v>06050200000000</v>
      </c>
    </row>
    <row r="453" spans="1:8" ht="25.5">
      <c r="A453" s="311" t="s">
        <v>819</v>
      </c>
      <c r="B453" s="312" t="s">
        <v>200</v>
      </c>
      <c r="C453" s="312" t="s">
        <v>1613</v>
      </c>
      <c r="D453" s="312" t="s">
        <v>1667</v>
      </c>
      <c r="E453" s="312" t="s">
        <v>1166</v>
      </c>
      <c r="F453" s="307">
        <v>200000</v>
      </c>
      <c r="G453" s="307">
        <v>200000</v>
      </c>
      <c r="H453" s="123" t="str">
        <f t="shared" si="7"/>
        <v>06050210000000</v>
      </c>
    </row>
    <row r="454" spans="1:8" ht="102">
      <c r="A454" s="311" t="s">
        <v>1733</v>
      </c>
      <c r="B454" s="312" t="s">
        <v>200</v>
      </c>
      <c r="C454" s="312" t="s">
        <v>1613</v>
      </c>
      <c r="D454" s="312" t="s">
        <v>1732</v>
      </c>
      <c r="E454" s="312" t="s">
        <v>1166</v>
      </c>
      <c r="F454" s="307">
        <v>200000</v>
      </c>
      <c r="G454" s="307">
        <v>200000</v>
      </c>
      <c r="H454" s="123" t="str">
        <f t="shared" si="7"/>
        <v>060502100S4630</v>
      </c>
    </row>
    <row r="455" spans="1:8" ht="38.25">
      <c r="A455" s="311" t="s">
        <v>1306</v>
      </c>
      <c r="B455" s="312" t="s">
        <v>200</v>
      </c>
      <c r="C455" s="312" t="s">
        <v>1613</v>
      </c>
      <c r="D455" s="312" t="s">
        <v>1732</v>
      </c>
      <c r="E455" s="312" t="s">
        <v>1307</v>
      </c>
      <c r="F455" s="307">
        <v>200000</v>
      </c>
      <c r="G455" s="307">
        <v>200000</v>
      </c>
      <c r="H455" s="123" t="str">
        <f t="shared" si="7"/>
        <v>060502100S4630200</v>
      </c>
    </row>
    <row r="456" spans="1:8" ht="38.25">
      <c r="A456" s="311" t="s">
        <v>1188</v>
      </c>
      <c r="B456" s="312" t="s">
        <v>200</v>
      </c>
      <c r="C456" s="312" t="s">
        <v>1613</v>
      </c>
      <c r="D456" s="312" t="s">
        <v>1732</v>
      </c>
      <c r="E456" s="312" t="s">
        <v>1189</v>
      </c>
      <c r="F456" s="307">
        <v>200000</v>
      </c>
      <c r="G456" s="307">
        <v>200000</v>
      </c>
      <c r="H456" s="123" t="str">
        <f t="shared" si="7"/>
        <v>060502100S4630240</v>
      </c>
    </row>
    <row r="457" spans="1:8">
      <c r="A457" s="311" t="s">
        <v>1214</v>
      </c>
      <c r="B457" s="312" t="s">
        <v>200</v>
      </c>
      <c r="C457" s="312" t="s">
        <v>1613</v>
      </c>
      <c r="D457" s="312" t="s">
        <v>1732</v>
      </c>
      <c r="E457" s="312" t="s">
        <v>327</v>
      </c>
      <c r="F457" s="307">
        <v>200000</v>
      </c>
      <c r="G457" s="307">
        <v>200000</v>
      </c>
      <c r="H457" s="123" t="str">
        <f t="shared" si="7"/>
        <v>060502100S4630244</v>
      </c>
    </row>
    <row r="458" spans="1:8" ht="51">
      <c r="A458" s="311" t="s">
        <v>1332</v>
      </c>
      <c r="B458" s="312" t="s">
        <v>228</v>
      </c>
      <c r="C458" s="312" t="s">
        <v>1166</v>
      </c>
      <c r="D458" s="312" t="s">
        <v>1166</v>
      </c>
      <c r="E458" s="312" t="s">
        <v>1166</v>
      </c>
      <c r="F458" s="307">
        <v>385283300</v>
      </c>
      <c r="G458" s="307">
        <v>385070800</v>
      </c>
      <c r="H458" s="123" t="str">
        <f t="shared" si="7"/>
        <v/>
      </c>
    </row>
    <row r="459" spans="1:8">
      <c r="A459" s="311" t="s">
        <v>139</v>
      </c>
      <c r="B459" s="312" t="s">
        <v>228</v>
      </c>
      <c r="C459" s="312" t="s">
        <v>1134</v>
      </c>
      <c r="D459" s="312" t="s">
        <v>1166</v>
      </c>
      <c r="E459" s="312" t="s">
        <v>1166</v>
      </c>
      <c r="F459" s="307">
        <v>82084865</v>
      </c>
      <c r="G459" s="307">
        <v>82084865</v>
      </c>
      <c r="H459" s="123" t="str">
        <f t="shared" si="7"/>
        <v>0700</v>
      </c>
    </row>
    <row r="460" spans="1:8">
      <c r="A460" s="311" t="s">
        <v>1073</v>
      </c>
      <c r="B460" s="312" t="s">
        <v>228</v>
      </c>
      <c r="C460" s="312" t="s">
        <v>1074</v>
      </c>
      <c r="D460" s="312" t="s">
        <v>1166</v>
      </c>
      <c r="E460" s="312" t="s">
        <v>1166</v>
      </c>
      <c r="F460" s="307">
        <v>68451557</v>
      </c>
      <c r="G460" s="307">
        <v>68451557</v>
      </c>
      <c r="H460" s="123" t="str">
        <f t="shared" si="7"/>
        <v>0703</v>
      </c>
    </row>
    <row r="461" spans="1:8" ht="25.5">
      <c r="A461" s="311" t="s">
        <v>458</v>
      </c>
      <c r="B461" s="312" t="s">
        <v>228</v>
      </c>
      <c r="C461" s="312" t="s">
        <v>1074</v>
      </c>
      <c r="D461" s="312" t="s">
        <v>977</v>
      </c>
      <c r="E461" s="312" t="s">
        <v>1166</v>
      </c>
      <c r="F461" s="307">
        <v>68451557</v>
      </c>
      <c r="G461" s="307">
        <v>68451557</v>
      </c>
      <c r="H461" s="123" t="str">
        <f t="shared" si="7"/>
        <v>07030500000000</v>
      </c>
    </row>
    <row r="462" spans="1:8" ht="38.25">
      <c r="A462" s="311" t="s">
        <v>592</v>
      </c>
      <c r="B462" s="312" t="s">
        <v>228</v>
      </c>
      <c r="C462" s="312" t="s">
        <v>1074</v>
      </c>
      <c r="D462" s="312" t="s">
        <v>980</v>
      </c>
      <c r="E462" s="312" t="s">
        <v>1166</v>
      </c>
      <c r="F462" s="307">
        <v>68451557</v>
      </c>
      <c r="G462" s="307">
        <v>68451557</v>
      </c>
      <c r="H462" s="123" t="str">
        <f t="shared" si="7"/>
        <v>07030530000000</v>
      </c>
    </row>
    <row r="463" spans="1:8" ht="127.5">
      <c r="A463" s="311" t="s">
        <v>506</v>
      </c>
      <c r="B463" s="312" t="s">
        <v>228</v>
      </c>
      <c r="C463" s="312" t="s">
        <v>1074</v>
      </c>
      <c r="D463" s="312" t="s">
        <v>700</v>
      </c>
      <c r="E463" s="312" t="s">
        <v>1166</v>
      </c>
      <c r="F463" s="307">
        <v>47943760</v>
      </c>
      <c r="G463" s="307">
        <v>47943760</v>
      </c>
      <c r="H463" s="123" t="str">
        <f t="shared" si="7"/>
        <v>07030530040000</v>
      </c>
    </row>
    <row r="464" spans="1:8" ht="38.25">
      <c r="A464" s="311" t="s">
        <v>1314</v>
      </c>
      <c r="B464" s="312" t="s">
        <v>228</v>
      </c>
      <c r="C464" s="312" t="s">
        <v>1074</v>
      </c>
      <c r="D464" s="312" t="s">
        <v>700</v>
      </c>
      <c r="E464" s="312" t="s">
        <v>1315</v>
      </c>
      <c r="F464" s="307">
        <v>47943760</v>
      </c>
      <c r="G464" s="307">
        <v>47943760</v>
      </c>
      <c r="H464" s="123" t="str">
        <f t="shared" si="7"/>
        <v>07030530040000600</v>
      </c>
    </row>
    <row r="465" spans="1:8">
      <c r="A465" s="311" t="s">
        <v>1190</v>
      </c>
      <c r="B465" s="312" t="s">
        <v>228</v>
      </c>
      <c r="C465" s="312" t="s">
        <v>1074</v>
      </c>
      <c r="D465" s="312" t="s">
        <v>700</v>
      </c>
      <c r="E465" s="312" t="s">
        <v>1191</v>
      </c>
      <c r="F465" s="307">
        <v>47943760</v>
      </c>
      <c r="G465" s="307">
        <v>47943760</v>
      </c>
      <c r="H465" s="123" t="str">
        <f t="shared" si="7"/>
        <v>07030530040000610</v>
      </c>
    </row>
    <row r="466" spans="1:8" ht="76.5">
      <c r="A466" s="311" t="s">
        <v>344</v>
      </c>
      <c r="B466" s="312" t="s">
        <v>228</v>
      </c>
      <c r="C466" s="312" t="s">
        <v>1074</v>
      </c>
      <c r="D466" s="312" t="s">
        <v>700</v>
      </c>
      <c r="E466" s="312" t="s">
        <v>345</v>
      </c>
      <c r="F466" s="307">
        <v>47943760</v>
      </c>
      <c r="G466" s="307">
        <v>47943760</v>
      </c>
      <c r="H466" s="123" t="str">
        <f t="shared" si="7"/>
        <v>07030530040000611</v>
      </c>
    </row>
    <row r="467" spans="1:8" ht="165.75">
      <c r="A467" s="311" t="s">
        <v>507</v>
      </c>
      <c r="B467" s="312" t="s">
        <v>228</v>
      </c>
      <c r="C467" s="312" t="s">
        <v>1074</v>
      </c>
      <c r="D467" s="312" t="s">
        <v>701</v>
      </c>
      <c r="E467" s="312" t="s">
        <v>1166</v>
      </c>
      <c r="F467" s="307">
        <v>13360000</v>
      </c>
      <c r="G467" s="307">
        <v>13360000</v>
      </c>
      <c r="H467" s="123" t="str">
        <f t="shared" si="7"/>
        <v>07030530041000</v>
      </c>
    </row>
    <row r="468" spans="1:8" ht="38.25">
      <c r="A468" s="311" t="s">
        <v>1314</v>
      </c>
      <c r="B468" s="312" t="s">
        <v>228</v>
      </c>
      <c r="C468" s="312" t="s">
        <v>1074</v>
      </c>
      <c r="D468" s="312" t="s">
        <v>701</v>
      </c>
      <c r="E468" s="312" t="s">
        <v>1315</v>
      </c>
      <c r="F468" s="307">
        <v>13360000</v>
      </c>
      <c r="G468" s="307">
        <v>13360000</v>
      </c>
      <c r="H468" s="123" t="str">
        <f t="shared" si="7"/>
        <v>07030530041000600</v>
      </c>
    </row>
    <row r="469" spans="1:8">
      <c r="A469" s="311" t="s">
        <v>1190</v>
      </c>
      <c r="B469" s="312" t="s">
        <v>228</v>
      </c>
      <c r="C469" s="312" t="s">
        <v>1074</v>
      </c>
      <c r="D469" s="312" t="s">
        <v>701</v>
      </c>
      <c r="E469" s="312" t="s">
        <v>1191</v>
      </c>
      <c r="F469" s="307">
        <v>13360000</v>
      </c>
      <c r="G469" s="307">
        <v>13360000</v>
      </c>
      <c r="H469" s="123" t="str">
        <f t="shared" si="7"/>
        <v>07030530041000610</v>
      </c>
    </row>
    <row r="470" spans="1:8" ht="76.5">
      <c r="A470" s="311" t="s">
        <v>344</v>
      </c>
      <c r="B470" s="312" t="s">
        <v>228</v>
      </c>
      <c r="C470" s="312" t="s">
        <v>1074</v>
      </c>
      <c r="D470" s="312" t="s">
        <v>701</v>
      </c>
      <c r="E470" s="312" t="s">
        <v>345</v>
      </c>
      <c r="F470" s="307">
        <v>13360000</v>
      </c>
      <c r="G470" s="307">
        <v>13360000</v>
      </c>
      <c r="H470" s="123" t="str">
        <f t="shared" si="7"/>
        <v>07030530041000611</v>
      </c>
    </row>
    <row r="471" spans="1:8" ht="140.25">
      <c r="A471" s="311" t="s">
        <v>563</v>
      </c>
      <c r="B471" s="312" t="s">
        <v>228</v>
      </c>
      <c r="C471" s="312" t="s">
        <v>1074</v>
      </c>
      <c r="D471" s="312" t="s">
        <v>702</v>
      </c>
      <c r="E471" s="312" t="s">
        <v>1166</v>
      </c>
      <c r="F471" s="307">
        <v>393127</v>
      </c>
      <c r="G471" s="307">
        <v>393127</v>
      </c>
      <c r="H471" s="123" t="str">
        <f t="shared" si="7"/>
        <v>07030530045000</v>
      </c>
    </row>
    <row r="472" spans="1:8" ht="38.25">
      <c r="A472" s="311" t="s">
        <v>1314</v>
      </c>
      <c r="B472" s="312" t="s">
        <v>228</v>
      </c>
      <c r="C472" s="312" t="s">
        <v>1074</v>
      </c>
      <c r="D472" s="312" t="s">
        <v>702</v>
      </c>
      <c r="E472" s="312" t="s">
        <v>1315</v>
      </c>
      <c r="F472" s="307">
        <v>393127</v>
      </c>
      <c r="G472" s="307">
        <v>393127</v>
      </c>
      <c r="H472" s="123" t="str">
        <f t="shared" si="7"/>
        <v>07030530045000600</v>
      </c>
    </row>
    <row r="473" spans="1:8">
      <c r="A473" s="311" t="s">
        <v>1190</v>
      </c>
      <c r="B473" s="312" t="s">
        <v>228</v>
      </c>
      <c r="C473" s="312" t="s">
        <v>1074</v>
      </c>
      <c r="D473" s="312" t="s">
        <v>702</v>
      </c>
      <c r="E473" s="312" t="s">
        <v>1191</v>
      </c>
      <c r="F473" s="307">
        <v>393127</v>
      </c>
      <c r="G473" s="307">
        <v>393127</v>
      </c>
      <c r="H473" s="123" t="str">
        <f t="shared" si="7"/>
        <v>07030530045000610</v>
      </c>
    </row>
    <row r="474" spans="1:8" ht="76.5">
      <c r="A474" s="311" t="s">
        <v>344</v>
      </c>
      <c r="B474" s="312" t="s">
        <v>228</v>
      </c>
      <c r="C474" s="312" t="s">
        <v>1074</v>
      </c>
      <c r="D474" s="312" t="s">
        <v>702</v>
      </c>
      <c r="E474" s="312" t="s">
        <v>345</v>
      </c>
      <c r="F474" s="307">
        <v>393127</v>
      </c>
      <c r="G474" s="307">
        <v>393127</v>
      </c>
      <c r="H474" s="123" t="str">
        <f t="shared" si="7"/>
        <v>07030530045000611</v>
      </c>
    </row>
    <row r="475" spans="1:8" ht="127.5">
      <c r="A475" s="311" t="s">
        <v>508</v>
      </c>
      <c r="B475" s="312" t="s">
        <v>228</v>
      </c>
      <c r="C475" s="312" t="s">
        <v>1074</v>
      </c>
      <c r="D475" s="312" t="s">
        <v>703</v>
      </c>
      <c r="E475" s="312" t="s">
        <v>1166</v>
      </c>
      <c r="F475" s="307">
        <v>450000</v>
      </c>
      <c r="G475" s="307">
        <v>450000</v>
      </c>
      <c r="H475" s="123" t="str">
        <f t="shared" si="7"/>
        <v>07030530047000</v>
      </c>
    </row>
    <row r="476" spans="1:8" ht="38.25">
      <c r="A476" s="311" t="s">
        <v>1314</v>
      </c>
      <c r="B476" s="312" t="s">
        <v>228</v>
      </c>
      <c r="C476" s="312" t="s">
        <v>1074</v>
      </c>
      <c r="D476" s="312" t="s">
        <v>703</v>
      </c>
      <c r="E476" s="312" t="s">
        <v>1315</v>
      </c>
      <c r="F476" s="307">
        <v>450000</v>
      </c>
      <c r="G476" s="307">
        <v>450000</v>
      </c>
      <c r="H476" s="123" t="str">
        <f t="shared" si="7"/>
        <v>07030530047000600</v>
      </c>
    </row>
    <row r="477" spans="1:8">
      <c r="A477" s="311" t="s">
        <v>1190</v>
      </c>
      <c r="B477" s="312" t="s">
        <v>228</v>
      </c>
      <c r="C477" s="312" t="s">
        <v>1074</v>
      </c>
      <c r="D477" s="312" t="s">
        <v>703</v>
      </c>
      <c r="E477" s="312" t="s">
        <v>1191</v>
      </c>
      <c r="F477" s="307">
        <v>450000</v>
      </c>
      <c r="G477" s="307">
        <v>450000</v>
      </c>
      <c r="H477" s="123" t="str">
        <f t="shared" si="7"/>
        <v>07030530047000610</v>
      </c>
    </row>
    <row r="478" spans="1:8" ht="25.5">
      <c r="A478" s="311" t="s">
        <v>363</v>
      </c>
      <c r="B478" s="312" t="s">
        <v>228</v>
      </c>
      <c r="C478" s="312" t="s">
        <v>1074</v>
      </c>
      <c r="D478" s="312" t="s">
        <v>703</v>
      </c>
      <c r="E478" s="312" t="s">
        <v>364</v>
      </c>
      <c r="F478" s="307">
        <v>450000</v>
      </c>
      <c r="G478" s="307">
        <v>450000</v>
      </c>
      <c r="H478" s="123" t="str">
        <f t="shared" si="7"/>
        <v>07030530047000612</v>
      </c>
    </row>
    <row r="479" spans="1:8" ht="127.5">
      <c r="A479" s="311" t="s">
        <v>564</v>
      </c>
      <c r="B479" s="312" t="s">
        <v>228</v>
      </c>
      <c r="C479" s="312" t="s">
        <v>1074</v>
      </c>
      <c r="D479" s="312" t="s">
        <v>704</v>
      </c>
      <c r="E479" s="312" t="s">
        <v>1166</v>
      </c>
      <c r="F479" s="307">
        <v>5790000</v>
      </c>
      <c r="G479" s="307">
        <v>5790000</v>
      </c>
      <c r="H479" s="123" t="str">
        <f t="shared" si="7"/>
        <v>0703053004Г000</v>
      </c>
    </row>
    <row r="480" spans="1:8" ht="38.25">
      <c r="A480" s="311" t="s">
        <v>1314</v>
      </c>
      <c r="B480" s="312" t="s">
        <v>228</v>
      </c>
      <c r="C480" s="312" t="s">
        <v>1074</v>
      </c>
      <c r="D480" s="312" t="s">
        <v>704</v>
      </c>
      <c r="E480" s="312" t="s">
        <v>1315</v>
      </c>
      <c r="F480" s="307">
        <v>5790000</v>
      </c>
      <c r="G480" s="307">
        <v>5790000</v>
      </c>
      <c r="H480" s="123" t="str">
        <f t="shared" si="7"/>
        <v>0703053004Г000600</v>
      </c>
    </row>
    <row r="481" spans="1:8">
      <c r="A481" s="311" t="s">
        <v>1190</v>
      </c>
      <c r="B481" s="312" t="s">
        <v>228</v>
      </c>
      <c r="C481" s="312" t="s">
        <v>1074</v>
      </c>
      <c r="D481" s="312" t="s">
        <v>704</v>
      </c>
      <c r="E481" s="312" t="s">
        <v>1191</v>
      </c>
      <c r="F481" s="307">
        <v>5790000</v>
      </c>
      <c r="G481" s="307">
        <v>5790000</v>
      </c>
      <c r="H481" s="123" t="str">
        <f t="shared" si="7"/>
        <v>0703053004Г000610</v>
      </c>
    </row>
    <row r="482" spans="1:8" ht="76.5">
      <c r="A482" s="311" t="s">
        <v>344</v>
      </c>
      <c r="B482" s="312" t="s">
        <v>228</v>
      </c>
      <c r="C482" s="312" t="s">
        <v>1074</v>
      </c>
      <c r="D482" s="312" t="s">
        <v>704</v>
      </c>
      <c r="E482" s="312" t="s">
        <v>345</v>
      </c>
      <c r="F482" s="307">
        <v>5790000</v>
      </c>
      <c r="G482" s="307">
        <v>5790000</v>
      </c>
      <c r="H482" s="123" t="str">
        <f t="shared" si="7"/>
        <v>0703053004Г000611</v>
      </c>
    </row>
    <row r="483" spans="1:8" ht="89.25">
      <c r="A483" s="311" t="s">
        <v>1594</v>
      </c>
      <c r="B483" s="312" t="s">
        <v>228</v>
      </c>
      <c r="C483" s="312" t="s">
        <v>1074</v>
      </c>
      <c r="D483" s="312" t="s">
        <v>1595</v>
      </c>
      <c r="E483" s="312" t="s">
        <v>1166</v>
      </c>
      <c r="F483" s="307">
        <v>99670</v>
      </c>
      <c r="G483" s="307">
        <v>99670</v>
      </c>
      <c r="H483" s="123" t="str">
        <f t="shared" si="7"/>
        <v>0703053004М000</v>
      </c>
    </row>
    <row r="484" spans="1:8" ht="38.25">
      <c r="A484" s="311" t="s">
        <v>1314</v>
      </c>
      <c r="B484" s="312" t="s">
        <v>228</v>
      </c>
      <c r="C484" s="312" t="s">
        <v>1074</v>
      </c>
      <c r="D484" s="312" t="s">
        <v>1595</v>
      </c>
      <c r="E484" s="312" t="s">
        <v>1315</v>
      </c>
      <c r="F484" s="307">
        <v>99670</v>
      </c>
      <c r="G484" s="307">
        <v>99670</v>
      </c>
      <c r="H484" s="123" t="str">
        <f t="shared" si="7"/>
        <v>0703053004М000600</v>
      </c>
    </row>
    <row r="485" spans="1:8">
      <c r="A485" s="311" t="s">
        <v>1190</v>
      </c>
      <c r="B485" s="312" t="s">
        <v>228</v>
      </c>
      <c r="C485" s="312" t="s">
        <v>1074</v>
      </c>
      <c r="D485" s="312" t="s">
        <v>1595</v>
      </c>
      <c r="E485" s="312" t="s">
        <v>1191</v>
      </c>
      <c r="F485" s="307">
        <v>99670</v>
      </c>
      <c r="G485" s="307">
        <v>99670</v>
      </c>
      <c r="H485" s="123" t="str">
        <f t="shared" si="7"/>
        <v>0703053004М000610</v>
      </c>
    </row>
    <row r="486" spans="1:8" ht="76.5">
      <c r="A486" s="311" t="s">
        <v>344</v>
      </c>
      <c r="B486" s="312" t="s">
        <v>228</v>
      </c>
      <c r="C486" s="312" t="s">
        <v>1074</v>
      </c>
      <c r="D486" s="312" t="s">
        <v>1595</v>
      </c>
      <c r="E486" s="312" t="s">
        <v>345</v>
      </c>
      <c r="F486" s="307">
        <v>99670</v>
      </c>
      <c r="G486" s="307">
        <v>99670</v>
      </c>
      <c r="H486" s="123" t="str">
        <f t="shared" si="7"/>
        <v>0703053004М000611</v>
      </c>
    </row>
    <row r="487" spans="1:8" ht="114.75">
      <c r="A487" s="311" t="s">
        <v>952</v>
      </c>
      <c r="B487" s="312" t="s">
        <v>228</v>
      </c>
      <c r="C487" s="312" t="s">
        <v>1074</v>
      </c>
      <c r="D487" s="312" t="s">
        <v>953</v>
      </c>
      <c r="E487" s="312" t="s">
        <v>1166</v>
      </c>
      <c r="F487" s="307">
        <v>415000</v>
      </c>
      <c r="G487" s="307">
        <v>415000</v>
      </c>
      <c r="H487" s="123" t="str">
        <f t="shared" si="7"/>
        <v>0703053004Э000</v>
      </c>
    </row>
    <row r="488" spans="1:8" ht="38.25">
      <c r="A488" s="311" t="s">
        <v>1314</v>
      </c>
      <c r="B488" s="312" t="s">
        <v>228</v>
      </c>
      <c r="C488" s="312" t="s">
        <v>1074</v>
      </c>
      <c r="D488" s="312" t="s">
        <v>953</v>
      </c>
      <c r="E488" s="312" t="s">
        <v>1315</v>
      </c>
      <c r="F488" s="307">
        <v>415000</v>
      </c>
      <c r="G488" s="307">
        <v>415000</v>
      </c>
      <c r="H488" s="123" t="str">
        <f t="shared" si="7"/>
        <v>0703053004Э000600</v>
      </c>
    </row>
    <row r="489" spans="1:8">
      <c r="A489" s="311" t="s">
        <v>1190</v>
      </c>
      <c r="B489" s="312" t="s">
        <v>228</v>
      </c>
      <c r="C489" s="312" t="s">
        <v>1074</v>
      </c>
      <c r="D489" s="312" t="s">
        <v>953</v>
      </c>
      <c r="E489" s="312" t="s">
        <v>1191</v>
      </c>
      <c r="F489" s="307">
        <v>415000</v>
      </c>
      <c r="G489" s="307">
        <v>415000</v>
      </c>
      <c r="H489" s="123" t="str">
        <f t="shared" si="7"/>
        <v>0703053004Э000610</v>
      </c>
    </row>
    <row r="490" spans="1:8" ht="76.5">
      <c r="A490" s="311" t="s">
        <v>344</v>
      </c>
      <c r="B490" s="312" t="s">
        <v>228</v>
      </c>
      <c r="C490" s="312" t="s">
        <v>1074</v>
      </c>
      <c r="D490" s="312" t="s">
        <v>953</v>
      </c>
      <c r="E490" s="312" t="s">
        <v>345</v>
      </c>
      <c r="F490" s="307">
        <v>415000</v>
      </c>
      <c r="G490" s="307">
        <v>415000</v>
      </c>
      <c r="H490" s="123" t="str">
        <f t="shared" si="7"/>
        <v>0703053004Э000611</v>
      </c>
    </row>
    <row r="491" spans="1:8">
      <c r="A491" s="311" t="s">
        <v>1071</v>
      </c>
      <c r="B491" s="312" t="s">
        <v>228</v>
      </c>
      <c r="C491" s="312" t="s">
        <v>362</v>
      </c>
      <c r="D491" s="312" t="s">
        <v>1166</v>
      </c>
      <c r="E491" s="312" t="s">
        <v>1166</v>
      </c>
      <c r="F491" s="307">
        <v>13633308</v>
      </c>
      <c r="G491" s="307">
        <v>13633308</v>
      </c>
      <c r="H491" s="123" t="str">
        <f t="shared" si="7"/>
        <v>0707</v>
      </c>
    </row>
    <row r="492" spans="1:8" ht="25.5">
      <c r="A492" s="311" t="s">
        <v>463</v>
      </c>
      <c r="B492" s="312" t="s">
        <v>228</v>
      </c>
      <c r="C492" s="312" t="s">
        <v>362</v>
      </c>
      <c r="D492" s="312" t="s">
        <v>981</v>
      </c>
      <c r="E492" s="312" t="s">
        <v>1166</v>
      </c>
      <c r="F492" s="307">
        <v>13633308</v>
      </c>
      <c r="G492" s="307">
        <v>13633308</v>
      </c>
      <c r="H492" s="123" t="str">
        <f t="shared" si="7"/>
        <v>07070600000000</v>
      </c>
    </row>
    <row r="493" spans="1:8" ht="38.25">
      <c r="A493" s="311" t="s">
        <v>464</v>
      </c>
      <c r="B493" s="312" t="s">
        <v>228</v>
      </c>
      <c r="C493" s="312" t="s">
        <v>362</v>
      </c>
      <c r="D493" s="312" t="s">
        <v>982</v>
      </c>
      <c r="E493" s="312" t="s">
        <v>1166</v>
      </c>
      <c r="F493" s="307">
        <v>1537360</v>
      </c>
      <c r="G493" s="307">
        <v>1537360</v>
      </c>
      <c r="H493" s="123" t="str">
        <f t="shared" si="7"/>
        <v>07070610000000</v>
      </c>
    </row>
    <row r="494" spans="1:8" ht="89.25">
      <c r="A494" s="311" t="s">
        <v>1860</v>
      </c>
      <c r="B494" s="312" t="s">
        <v>228</v>
      </c>
      <c r="C494" s="312" t="s">
        <v>362</v>
      </c>
      <c r="D494" s="312" t="s">
        <v>1861</v>
      </c>
      <c r="E494" s="312" t="s">
        <v>1166</v>
      </c>
      <c r="F494" s="307">
        <v>511750</v>
      </c>
      <c r="G494" s="307">
        <v>511750</v>
      </c>
      <c r="H494" s="123" t="str">
        <f t="shared" si="7"/>
        <v>07070610080010</v>
      </c>
    </row>
    <row r="495" spans="1:8" ht="38.25">
      <c r="A495" s="311" t="s">
        <v>1314</v>
      </c>
      <c r="B495" s="312" t="s">
        <v>228</v>
      </c>
      <c r="C495" s="312" t="s">
        <v>362</v>
      </c>
      <c r="D495" s="312" t="s">
        <v>1861</v>
      </c>
      <c r="E495" s="312" t="s">
        <v>1315</v>
      </c>
      <c r="F495" s="307">
        <v>511750</v>
      </c>
      <c r="G495" s="307">
        <v>511750</v>
      </c>
      <c r="H495" s="123" t="str">
        <f t="shared" si="7"/>
        <v>07070610080010600</v>
      </c>
    </row>
    <row r="496" spans="1:8">
      <c r="A496" s="311" t="s">
        <v>1190</v>
      </c>
      <c r="B496" s="312" t="s">
        <v>228</v>
      </c>
      <c r="C496" s="312" t="s">
        <v>362</v>
      </c>
      <c r="D496" s="312" t="s">
        <v>1861</v>
      </c>
      <c r="E496" s="312" t="s">
        <v>1191</v>
      </c>
      <c r="F496" s="307">
        <v>511750</v>
      </c>
      <c r="G496" s="307">
        <v>511750</v>
      </c>
      <c r="H496" s="123" t="str">
        <f t="shared" ref="H496:H554" si="8">CONCATENATE(C496,,D496,E496)</f>
        <v>07070610080010610</v>
      </c>
    </row>
    <row r="497" spans="1:8" ht="76.5">
      <c r="A497" s="311" t="s">
        <v>344</v>
      </c>
      <c r="B497" s="312" t="s">
        <v>228</v>
      </c>
      <c r="C497" s="312" t="s">
        <v>362</v>
      </c>
      <c r="D497" s="312" t="s">
        <v>1861</v>
      </c>
      <c r="E497" s="312" t="s">
        <v>345</v>
      </c>
      <c r="F497" s="307">
        <v>511750</v>
      </c>
      <c r="G497" s="307">
        <v>511750</v>
      </c>
      <c r="H497" s="123" t="str">
        <f t="shared" si="8"/>
        <v>07070610080010611</v>
      </c>
    </row>
    <row r="498" spans="1:8" ht="76.5">
      <c r="A498" s="311" t="s">
        <v>1483</v>
      </c>
      <c r="B498" s="312" t="s">
        <v>228</v>
      </c>
      <c r="C498" s="312" t="s">
        <v>362</v>
      </c>
      <c r="D498" s="312" t="s">
        <v>679</v>
      </c>
      <c r="E498" s="312" t="s">
        <v>1166</v>
      </c>
      <c r="F498" s="307">
        <v>1025610</v>
      </c>
      <c r="G498" s="307">
        <v>1025610</v>
      </c>
      <c r="H498" s="123" t="str">
        <f t="shared" si="8"/>
        <v>070706100S4560</v>
      </c>
    </row>
    <row r="499" spans="1:8" ht="38.25">
      <c r="A499" s="311" t="s">
        <v>1314</v>
      </c>
      <c r="B499" s="312" t="s">
        <v>228</v>
      </c>
      <c r="C499" s="312" t="s">
        <v>362</v>
      </c>
      <c r="D499" s="312" t="s">
        <v>679</v>
      </c>
      <c r="E499" s="312" t="s">
        <v>1315</v>
      </c>
      <c r="F499" s="307">
        <v>1025610</v>
      </c>
      <c r="G499" s="307">
        <v>1025610</v>
      </c>
      <c r="H499" s="123" t="str">
        <f t="shared" si="8"/>
        <v>070706100S4560600</v>
      </c>
    </row>
    <row r="500" spans="1:8">
      <c r="A500" s="311" t="s">
        <v>1190</v>
      </c>
      <c r="B500" s="312" t="s">
        <v>228</v>
      </c>
      <c r="C500" s="312" t="s">
        <v>362</v>
      </c>
      <c r="D500" s="312" t="s">
        <v>679</v>
      </c>
      <c r="E500" s="312" t="s">
        <v>1191</v>
      </c>
      <c r="F500" s="307">
        <v>1025610</v>
      </c>
      <c r="G500" s="307">
        <v>1025610</v>
      </c>
      <c r="H500" s="123" t="str">
        <f t="shared" si="8"/>
        <v>070706100S4560610</v>
      </c>
    </row>
    <row r="501" spans="1:8" ht="76.5">
      <c r="A501" s="311" t="s">
        <v>344</v>
      </c>
      <c r="B501" s="312" t="s">
        <v>228</v>
      </c>
      <c r="C501" s="312" t="s">
        <v>362</v>
      </c>
      <c r="D501" s="312" t="s">
        <v>679</v>
      </c>
      <c r="E501" s="312" t="s">
        <v>345</v>
      </c>
      <c r="F501" s="307">
        <v>1025610</v>
      </c>
      <c r="G501" s="307">
        <v>1025610</v>
      </c>
      <c r="H501" s="123" t="str">
        <f t="shared" si="8"/>
        <v>070706100S4560611</v>
      </c>
    </row>
    <row r="502" spans="1:8" ht="38.25">
      <c r="A502" s="311" t="s">
        <v>466</v>
      </c>
      <c r="B502" s="312" t="s">
        <v>228</v>
      </c>
      <c r="C502" s="312" t="s">
        <v>362</v>
      </c>
      <c r="D502" s="312" t="s">
        <v>1862</v>
      </c>
      <c r="E502" s="312" t="s">
        <v>1166</v>
      </c>
      <c r="F502" s="307">
        <v>270000</v>
      </c>
      <c r="G502" s="307">
        <v>270000</v>
      </c>
      <c r="H502" s="123" t="str">
        <f t="shared" si="8"/>
        <v>07070620000000</v>
      </c>
    </row>
    <row r="503" spans="1:8" ht="63.75">
      <c r="A503" s="311" t="s">
        <v>366</v>
      </c>
      <c r="B503" s="312" t="s">
        <v>228</v>
      </c>
      <c r="C503" s="312" t="s">
        <v>362</v>
      </c>
      <c r="D503" s="312" t="s">
        <v>680</v>
      </c>
      <c r="E503" s="312" t="s">
        <v>1166</v>
      </c>
      <c r="F503" s="307">
        <v>150000</v>
      </c>
      <c r="G503" s="307">
        <v>150000</v>
      </c>
      <c r="H503" s="123" t="str">
        <f t="shared" si="8"/>
        <v>07070620080000</v>
      </c>
    </row>
    <row r="504" spans="1:8" ht="38.25">
      <c r="A504" s="311" t="s">
        <v>1314</v>
      </c>
      <c r="B504" s="312" t="s">
        <v>228</v>
      </c>
      <c r="C504" s="312" t="s">
        <v>362</v>
      </c>
      <c r="D504" s="312" t="s">
        <v>680</v>
      </c>
      <c r="E504" s="312" t="s">
        <v>1315</v>
      </c>
      <c r="F504" s="307">
        <v>150000</v>
      </c>
      <c r="G504" s="307">
        <v>150000</v>
      </c>
      <c r="H504" s="123" t="str">
        <f t="shared" si="8"/>
        <v>07070620080000600</v>
      </c>
    </row>
    <row r="505" spans="1:8">
      <c r="A505" s="311" t="s">
        <v>1190</v>
      </c>
      <c r="B505" s="312" t="s">
        <v>228</v>
      </c>
      <c r="C505" s="312" t="s">
        <v>362</v>
      </c>
      <c r="D505" s="312" t="s">
        <v>680</v>
      </c>
      <c r="E505" s="312" t="s">
        <v>1191</v>
      </c>
      <c r="F505" s="307">
        <v>150000</v>
      </c>
      <c r="G505" s="307">
        <v>150000</v>
      </c>
      <c r="H505" s="123" t="str">
        <f t="shared" si="8"/>
        <v>07070620080000610</v>
      </c>
    </row>
    <row r="506" spans="1:8" ht="76.5">
      <c r="A506" s="311" t="s">
        <v>344</v>
      </c>
      <c r="B506" s="312" t="s">
        <v>228</v>
      </c>
      <c r="C506" s="312" t="s">
        <v>362</v>
      </c>
      <c r="D506" s="312" t="s">
        <v>680</v>
      </c>
      <c r="E506" s="312" t="s">
        <v>345</v>
      </c>
      <c r="F506" s="307">
        <v>150000</v>
      </c>
      <c r="G506" s="307">
        <v>150000</v>
      </c>
      <c r="H506" s="123" t="str">
        <f t="shared" si="8"/>
        <v>07070620080000611</v>
      </c>
    </row>
    <row r="507" spans="1:8" ht="102">
      <c r="A507" s="311" t="s">
        <v>1485</v>
      </c>
      <c r="B507" s="312" t="s">
        <v>228</v>
      </c>
      <c r="C507" s="312" t="s">
        <v>362</v>
      </c>
      <c r="D507" s="312" t="s">
        <v>1475</v>
      </c>
      <c r="E507" s="312" t="s">
        <v>1166</v>
      </c>
      <c r="F507" s="307">
        <v>20000</v>
      </c>
      <c r="G507" s="307">
        <v>20000</v>
      </c>
      <c r="H507" s="123" t="str">
        <f t="shared" si="8"/>
        <v>070706200S4540</v>
      </c>
    </row>
    <row r="508" spans="1:8" ht="38.25">
      <c r="A508" s="311" t="s">
        <v>1314</v>
      </c>
      <c r="B508" s="312" t="s">
        <v>228</v>
      </c>
      <c r="C508" s="312" t="s">
        <v>362</v>
      </c>
      <c r="D508" s="312" t="s">
        <v>1475</v>
      </c>
      <c r="E508" s="312" t="s">
        <v>1315</v>
      </c>
      <c r="F508" s="307">
        <v>20000</v>
      </c>
      <c r="G508" s="307">
        <v>20000</v>
      </c>
      <c r="H508" s="123" t="str">
        <f t="shared" si="8"/>
        <v>070706200S4540600</v>
      </c>
    </row>
    <row r="509" spans="1:8">
      <c r="A509" s="311" t="s">
        <v>1190</v>
      </c>
      <c r="B509" s="312" t="s">
        <v>228</v>
      </c>
      <c r="C509" s="312" t="s">
        <v>362</v>
      </c>
      <c r="D509" s="312" t="s">
        <v>1475</v>
      </c>
      <c r="E509" s="312" t="s">
        <v>1191</v>
      </c>
      <c r="F509" s="307">
        <v>20000</v>
      </c>
      <c r="G509" s="307">
        <v>20000</v>
      </c>
      <c r="H509" s="123" t="str">
        <f t="shared" si="8"/>
        <v>070706200S4540610</v>
      </c>
    </row>
    <row r="510" spans="1:8" ht="76.5">
      <c r="A510" s="311" t="s">
        <v>344</v>
      </c>
      <c r="B510" s="312" t="s">
        <v>228</v>
      </c>
      <c r="C510" s="312" t="s">
        <v>362</v>
      </c>
      <c r="D510" s="312" t="s">
        <v>1475</v>
      </c>
      <c r="E510" s="312" t="s">
        <v>345</v>
      </c>
      <c r="F510" s="307">
        <v>20000</v>
      </c>
      <c r="G510" s="307">
        <v>20000</v>
      </c>
      <c r="H510" s="123" t="str">
        <f t="shared" si="8"/>
        <v>070706200S4540611</v>
      </c>
    </row>
    <row r="511" spans="1:8" ht="76.5">
      <c r="A511" s="311" t="s">
        <v>1944</v>
      </c>
      <c r="B511" s="312" t="s">
        <v>228</v>
      </c>
      <c r="C511" s="312" t="s">
        <v>362</v>
      </c>
      <c r="D511" s="312" t="s">
        <v>1945</v>
      </c>
      <c r="E511" s="312" t="s">
        <v>1166</v>
      </c>
      <c r="F511" s="307">
        <v>100000</v>
      </c>
      <c r="G511" s="307">
        <v>100000</v>
      </c>
      <c r="H511" s="123" t="str">
        <f t="shared" si="8"/>
        <v>070706200S4560</v>
      </c>
    </row>
    <row r="512" spans="1:8" ht="38.25">
      <c r="A512" s="311" t="s">
        <v>1314</v>
      </c>
      <c r="B512" s="312" t="s">
        <v>228</v>
      </c>
      <c r="C512" s="312" t="s">
        <v>362</v>
      </c>
      <c r="D512" s="312" t="s">
        <v>1945</v>
      </c>
      <c r="E512" s="312" t="s">
        <v>1315</v>
      </c>
      <c r="F512" s="307">
        <v>100000</v>
      </c>
      <c r="G512" s="307">
        <v>100000</v>
      </c>
      <c r="H512" s="123" t="str">
        <f t="shared" si="8"/>
        <v>070706200S4560600</v>
      </c>
    </row>
    <row r="513" spans="1:8">
      <c r="A513" s="311" t="s">
        <v>1190</v>
      </c>
      <c r="B513" s="312" t="s">
        <v>228</v>
      </c>
      <c r="C513" s="312" t="s">
        <v>362</v>
      </c>
      <c r="D513" s="312" t="s">
        <v>1945</v>
      </c>
      <c r="E513" s="312" t="s">
        <v>1191</v>
      </c>
      <c r="F513" s="307">
        <v>100000</v>
      </c>
      <c r="G513" s="307">
        <v>100000</v>
      </c>
      <c r="H513" s="123" t="str">
        <f t="shared" si="8"/>
        <v>070706200S4560610</v>
      </c>
    </row>
    <row r="514" spans="1:8" ht="76.5">
      <c r="A514" s="311" t="s">
        <v>344</v>
      </c>
      <c r="B514" s="312" t="s">
        <v>228</v>
      </c>
      <c r="C514" s="312" t="s">
        <v>362</v>
      </c>
      <c r="D514" s="312" t="s">
        <v>1945</v>
      </c>
      <c r="E514" s="312" t="s">
        <v>345</v>
      </c>
      <c r="F514" s="307">
        <v>100000</v>
      </c>
      <c r="G514" s="307">
        <v>100000</v>
      </c>
      <c r="H514" s="123" t="str">
        <f t="shared" si="8"/>
        <v>070706200S4560611</v>
      </c>
    </row>
    <row r="515" spans="1:8" ht="38.25">
      <c r="A515" s="311" t="s">
        <v>444</v>
      </c>
      <c r="B515" s="312" t="s">
        <v>228</v>
      </c>
      <c r="C515" s="312" t="s">
        <v>362</v>
      </c>
      <c r="D515" s="312" t="s">
        <v>983</v>
      </c>
      <c r="E515" s="312" t="s">
        <v>1166</v>
      </c>
      <c r="F515" s="307">
        <v>11679358</v>
      </c>
      <c r="G515" s="307">
        <v>11679358</v>
      </c>
      <c r="H515" s="123" t="str">
        <f t="shared" si="8"/>
        <v>07070640000000</v>
      </c>
    </row>
    <row r="516" spans="1:8" ht="127.5">
      <c r="A516" s="311" t="s">
        <v>368</v>
      </c>
      <c r="B516" s="312" t="s">
        <v>228</v>
      </c>
      <c r="C516" s="312" t="s">
        <v>362</v>
      </c>
      <c r="D516" s="312" t="s">
        <v>682</v>
      </c>
      <c r="E516" s="312" t="s">
        <v>1166</v>
      </c>
      <c r="F516" s="307">
        <v>8043358</v>
      </c>
      <c r="G516" s="307">
        <v>8043358</v>
      </c>
      <c r="H516" s="123" t="str">
        <f t="shared" si="8"/>
        <v>07070640040000</v>
      </c>
    </row>
    <row r="517" spans="1:8" ht="38.25">
      <c r="A517" s="311" t="s">
        <v>1314</v>
      </c>
      <c r="B517" s="312" t="s">
        <v>228</v>
      </c>
      <c r="C517" s="312" t="s">
        <v>362</v>
      </c>
      <c r="D517" s="312" t="s">
        <v>682</v>
      </c>
      <c r="E517" s="312" t="s">
        <v>1315</v>
      </c>
      <c r="F517" s="307">
        <v>8043358</v>
      </c>
      <c r="G517" s="307">
        <v>8043358</v>
      </c>
      <c r="H517" s="123" t="str">
        <f t="shared" si="8"/>
        <v>07070640040000600</v>
      </c>
    </row>
    <row r="518" spans="1:8">
      <c r="A518" s="311" t="s">
        <v>1190</v>
      </c>
      <c r="B518" s="312" t="s">
        <v>228</v>
      </c>
      <c r="C518" s="312" t="s">
        <v>362</v>
      </c>
      <c r="D518" s="312" t="s">
        <v>682</v>
      </c>
      <c r="E518" s="312" t="s">
        <v>1191</v>
      </c>
      <c r="F518" s="307">
        <v>8043358</v>
      </c>
      <c r="G518" s="307">
        <v>8043358</v>
      </c>
      <c r="H518" s="123" t="str">
        <f t="shared" si="8"/>
        <v>07070640040000610</v>
      </c>
    </row>
    <row r="519" spans="1:8" ht="76.5">
      <c r="A519" s="311" t="s">
        <v>344</v>
      </c>
      <c r="B519" s="312" t="s">
        <v>228</v>
      </c>
      <c r="C519" s="312" t="s">
        <v>362</v>
      </c>
      <c r="D519" s="312" t="s">
        <v>682</v>
      </c>
      <c r="E519" s="312" t="s">
        <v>345</v>
      </c>
      <c r="F519" s="307">
        <v>8043358</v>
      </c>
      <c r="G519" s="307">
        <v>8043358</v>
      </c>
      <c r="H519" s="123" t="str">
        <f t="shared" si="8"/>
        <v>07070640040000611</v>
      </c>
    </row>
    <row r="520" spans="1:8" ht="165.75">
      <c r="A520" s="311" t="s">
        <v>369</v>
      </c>
      <c r="B520" s="312" t="s">
        <v>228</v>
      </c>
      <c r="C520" s="312" t="s">
        <v>362</v>
      </c>
      <c r="D520" s="312" t="s">
        <v>683</v>
      </c>
      <c r="E520" s="312" t="s">
        <v>1166</v>
      </c>
      <c r="F520" s="307">
        <v>1600000</v>
      </c>
      <c r="G520" s="307">
        <v>1600000</v>
      </c>
      <c r="H520" s="123" t="str">
        <f t="shared" si="8"/>
        <v>07070640041000</v>
      </c>
    </row>
    <row r="521" spans="1:8" ht="38.25">
      <c r="A521" s="311" t="s">
        <v>1314</v>
      </c>
      <c r="B521" s="312" t="s">
        <v>228</v>
      </c>
      <c r="C521" s="312" t="s">
        <v>362</v>
      </c>
      <c r="D521" s="312" t="s">
        <v>683</v>
      </c>
      <c r="E521" s="312" t="s">
        <v>1315</v>
      </c>
      <c r="F521" s="307">
        <v>1600000</v>
      </c>
      <c r="G521" s="307">
        <v>1600000</v>
      </c>
      <c r="H521" s="123" t="str">
        <f t="shared" si="8"/>
        <v>07070640041000600</v>
      </c>
    </row>
    <row r="522" spans="1:8">
      <c r="A522" s="311" t="s">
        <v>1190</v>
      </c>
      <c r="B522" s="312" t="s">
        <v>228</v>
      </c>
      <c r="C522" s="312" t="s">
        <v>362</v>
      </c>
      <c r="D522" s="312" t="s">
        <v>683</v>
      </c>
      <c r="E522" s="312" t="s">
        <v>1191</v>
      </c>
      <c r="F522" s="307">
        <v>1600000</v>
      </c>
      <c r="G522" s="307">
        <v>1600000</v>
      </c>
      <c r="H522" s="123" t="str">
        <f t="shared" si="8"/>
        <v>07070640041000610</v>
      </c>
    </row>
    <row r="523" spans="1:8" ht="76.5">
      <c r="A523" s="311" t="s">
        <v>344</v>
      </c>
      <c r="B523" s="312" t="s">
        <v>228</v>
      </c>
      <c r="C523" s="312" t="s">
        <v>362</v>
      </c>
      <c r="D523" s="312" t="s">
        <v>683</v>
      </c>
      <c r="E523" s="312" t="s">
        <v>345</v>
      </c>
      <c r="F523" s="307">
        <v>1600000</v>
      </c>
      <c r="G523" s="307">
        <v>1600000</v>
      </c>
      <c r="H523" s="123" t="str">
        <f t="shared" si="8"/>
        <v>07070640041000611</v>
      </c>
    </row>
    <row r="524" spans="1:8" ht="127.5">
      <c r="A524" s="311" t="s">
        <v>904</v>
      </c>
      <c r="B524" s="312" t="s">
        <v>228</v>
      </c>
      <c r="C524" s="312" t="s">
        <v>362</v>
      </c>
      <c r="D524" s="312" t="s">
        <v>903</v>
      </c>
      <c r="E524" s="312" t="s">
        <v>1166</v>
      </c>
      <c r="F524" s="307">
        <v>30000</v>
      </c>
      <c r="G524" s="307">
        <v>30000</v>
      </c>
      <c r="H524" s="123" t="str">
        <f t="shared" si="8"/>
        <v>07070640047000</v>
      </c>
    </row>
    <row r="525" spans="1:8" ht="38.25">
      <c r="A525" s="311" t="s">
        <v>1314</v>
      </c>
      <c r="B525" s="312" t="s">
        <v>228</v>
      </c>
      <c r="C525" s="312" t="s">
        <v>362</v>
      </c>
      <c r="D525" s="312" t="s">
        <v>903</v>
      </c>
      <c r="E525" s="312" t="s">
        <v>1315</v>
      </c>
      <c r="F525" s="307">
        <v>30000</v>
      </c>
      <c r="G525" s="307">
        <v>30000</v>
      </c>
      <c r="H525" s="123" t="str">
        <f t="shared" si="8"/>
        <v>07070640047000600</v>
      </c>
    </row>
    <row r="526" spans="1:8">
      <c r="A526" s="311" t="s">
        <v>1190</v>
      </c>
      <c r="B526" s="312" t="s">
        <v>228</v>
      </c>
      <c r="C526" s="312" t="s">
        <v>362</v>
      </c>
      <c r="D526" s="312" t="s">
        <v>903</v>
      </c>
      <c r="E526" s="312" t="s">
        <v>1191</v>
      </c>
      <c r="F526" s="307">
        <v>30000</v>
      </c>
      <c r="G526" s="307">
        <v>30000</v>
      </c>
      <c r="H526" s="123" t="str">
        <f t="shared" si="8"/>
        <v>07070640047000610</v>
      </c>
    </row>
    <row r="527" spans="1:8" ht="25.5">
      <c r="A527" s="311" t="s">
        <v>363</v>
      </c>
      <c r="B527" s="312" t="s">
        <v>228</v>
      </c>
      <c r="C527" s="312" t="s">
        <v>362</v>
      </c>
      <c r="D527" s="312" t="s">
        <v>903</v>
      </c>
      <c r="E527" s="312" t="s">
        <v>364</v>
      </c>
      <c r="F527" s="307">
        <v>30000</v>
      </c>
      <c r="G527" s="307">
        <v>30000</v>
      </c>
      <c r="H527" s="123" t="str">
        <f t="shared" si="8"/>
        <v>07070640047000612</v>
      </c>
    </row>
    <row r="528" spans="1:8" ht="102">
      <c r="A528" s="311" t="s">
        <v>1207</v>
      </c>
      <c r="B528" s="312" t="s">
        <v>228</v>
      </c>
      <c r="C528" s="312" t="s">
        <v>362</v>
      </c>
      <c r="D528" s="312" t="s">
        <v>1208</v>
      </c>
      <c r="E528" s="312" t="s">
        <v>1166</v>
      </c>
      <c r="F528" s="307">
        <v>1180000</v>
      </c>
      <c r="G528" s="307">
        <v>1180000</v>
      </c>
      <c r="H528" s="123" t="str">
        <f t="shared" si="8"/>
        <v>0707064004Г000</v>
      </c>
    </row>
    <row r="529" spans="1:8" ht="38.25">
      <c r="A529" s="311" t="s">
        <v>1314</v>
      </c>
      <c r="B529" s="312" t="s">
        <v>228</v>
      </c>
      <c r="C529" s="312" t="s">
        <v>362</v>
      </c>
      <c r="D529" s="312" t="s">
        <v>1208</v>
      </c>
      <c r="E529" s="312" t="s">
        <v>1315</v>
      </c>
      <c r="F529" s="307">
        <v>1180000</v>
      </c>
      <c r="G529" s="307">
        <v>1180000</v>
      </c>
      <c r="H529" s="123" t="str">
        <f t="shared" si="8"/>
        <v>0707064004Г000600</v>
      </c>
    </row>
    <row r="530" spans="1:8">
      <c r="A530" s="311" t="s">
        <v>1190</v>
      </c>
      <c r="B530" s="312" t="s">
        <v>228</v>
      </c>
      <c r="C530" s="312" t="s">
        <v>362</v>
      </c>
      <c r="D530" s="312" t="s">
        <v>1208</v>
      </c>
      <c r="E530" s="312" t="s">
        <v>1191</v>
      </c>
      <c r="F530" s="307">
        <v>1180000</v>
      </c>
      <c r="G530" s="307">
        <v>1180000</v>
      </c>
      <c r="H530" s="123" t="str">
        <f t="shared" si="8"/>
        <v>0707064004Г000610</v>
      </c>
    </row>
    <row r="531" spans="1:8" ht="76.5">
      <c r="A531" s="311" t="s">
        <v>344</v>
      </c>
      <c r="B531" s="312" t="s">
        <v>228</v>
      </c>
      <c r="C531" s="312" t="s">
        <v>362</v>
      </c>
      <c r="D531" s="312" t="s">
        <v>1208</v>
      </c>
      <c r="E531" s="312" t="s">
        <v>345</v>
      </c>
      <c r="F531" s="307">
        <v>1180000</v>
      </c>
      <c r="G531" s="307">
        <v>1180000</v>
      </c>
      <c r="H531" s="123" t="str">
        <f t="shared" si="8"/>
        <v>0707064004Г000611</v>
      </c>
    </row>
    <row r="532" spans="1:8" ht="114.75">
      <c r="A532" s="311" t="s">
        <v>1596</v>
      </c>
      <c r="B532" s="312" t="s">
        <v>228</v>
      </c>
      <c r="C532" s="312" t="s">
        <v>362</v>
      </c>
      <c r="D532" s="312" t="s">
        <v>1597</v>
      </c>
      <c r="E532" s="312" t="s">
        <v>1166</v>
      </c>
      <c r="F532" s="307">
        <v>70000</v>
      </c>
      <c r="G532" s="307">
        <v>70000</v>
      </c>
      <c r="H532" s="123" t="str">
        <f t="shared" si="8"/>
        <v>0707064004М000</v>
      </c>
    </row>
    <row r="533" spans="1:8" ht="38.25">
      <c r="A533" s="311" t="s">
        <v>1314</v>
      </c>
      <c r="B533" s="312" t="s">
        <v>228</v>
      </c>
      <c r="C533" s="312" t="s">
        <v>362</v>
      </c>
      <c r="D533" s="312" t="s">
        <v>1597</v>
      </c>
      <c r="E533" s="312" t="s">
        <v>1315</v>
      </c>
      <c r="F533" s="307">
        <v>70000</v>
      </c>
      <c r="G533" s="307">
        <v>70000</v>
      </c>
      <c r="H533" s="123" t="str">
        <f t="shared" si="8"/>
        <v>0707064004М000600</v>
      </c>
    </row>
    <row r="534" spans="1:8">
      <c r="A534" s="311" t="s">
        <v>1190</v>
      </c>
      <c r="B534" s="312" t="s">
        <v>228</v>
      </c>
      <c r="C534" s="312" t="s">
        <v>362</v>
      </c>
      <c r="D534" s="312" t="s">
        <v>1597</v>
      </c>
      <c r="E534" s="312" t="s">
        <v>1191</v>
      </c>
      <c r="F534" s="307">
        <v>70000</v>
      </c>
      <c r="G534" s="307">
        <v>70000</v>
      </c>
      <c r="H534" s="123" t="str">
        <f t="shared" si="8"/>
        <v>0707064004М000610</v>
      </c>
    </row>
    <row r="535" spans="1:8" ht="76.5">
      <c r="A535" s="311" t="s">
        <v>344</v>
      </c>
      <c r="B535" s="312" t="s">
        <v>228</v>
      </c>
      <c r="C535" s="312" t="s">
        <v>362</v>
      </c>
      <c r="D535" s="312" t="s">
        <v>1597</v>
      </c>
      <c r="E535" s="312" t="s">
        <v>345</v>
      </c>
      <c r="F535" s="307">
        <v>70000</v>
      </c>
      <c r="G535" s="307">
        <v>70000</v>
      </c>
      <c r="H535" s="123" t="str">
        <f t="shared" si="8"/>
        <v>0707064004М000611</v>
      </c>
    </row>
    <row r="536" spans="1:8" ht="89.25">
      <c r="A536" s="311" t="s">
        <v>1209</v>
      </c>
      <c r="B536" s="312" t="s">
        <v>228</v>
      </c>
      <c r="C536" s="312" t="s">
        <v>362</v>
      </c>
      <c r="D536" s="312" t="s">
        <v>1210</v>
      </c>
      <c r="E536" s="312" t="s">
        <v>1166</v>
      </c>
      <c r="F536" s="307">
        <v>230000</v>
      </c>
      <c r="G536" s="307">
        <v>230000</v>
      </c>
      <c r="H536" s="123" t="str">
        <f t="shared" si="8"/>
        <v>0707064004Э000</v>
      </c>
    </row>
    <row r="537" spans="1:8" ht="38.25">
      <c r="A537" s="311" t="s">
        <v>1314</v>
      </c>
      <c r="B537" s="312" t="s">
        <v>228</v>
      </c>
      <c r="C537" s="312" t="s">
        <v>362</v>
      </c>
      <c r="D537" s="312" t="s">
        <v>1210</v>
      </c>
      <c r="E537" s="312" t="s">
        <v>1315</v>
      </c>
      <c r="F537" s="307">
        <v>230000</v>
      </c>
      <c r="G537" s="307">
        <v>230000</v>
      </c>
      <c r="H537" s="123" t="str">
        <f t="shared" si="8"/>
        <v>0707064004Э000600</v>
      </c>
    </row>
    <row r="538" spans="1:8">
      <c r="A538" s="311" t="s">
        <v>1190</v>
      </c>
      <c r="B538" s="312" t="s">
        <v>228</v>
      </c>
      <c r="C538" s="312" t="s">
        <v>362</v>
      </c>
      <c r="D538" s="312" t="s">
        <v>1210</v>
      </c>
      <c r="E538" s="312" t="s">
        <v>1191</v>
      </c>
      <c r="F538" s="307">
        <v>230000</v>
      </c>
      <c r="G538" s="307">
        <v>230000</v>
      </c>
      <c r="H538" s="123" t="str">
        <f t="shared" si="8"/>
        <v>0707064004Э000610</v>
      </c>
    </row>
    <row r="539" spans="1:8" ht="76.5">
      <c r="A539" s="311" t="s">
        <v>344</v>
      </c>
      <c r="B539" s="312" t="s">
        <v>228</v>
      </c>
      <c r="C539" s="312" t="s">
        <v>362</v>
      </c>
      <c r="D539" s="312" t="s">
        <v>1210</v>
      </c>
      <c r="E539" s="312" t="s">
        <v>345</v>
      </c>
      <c r="F539" s="307">
        <v>230000</v>
      </c>
      <c r="G539" s="307">
        <v>230000</v>
      </c>
      <c r="H539" s="123" t="str">
        <f t="shared" si="8"/>
        <v>0707064004Э000611</v>
      </c>
    </row>
    <row r="540" spans="1:8" ht="76.5">
      <c r="A540" s="311" t="s">
        <v>367</v>
      </c>
      <c r="B540" s="312" t="s">
        <v>228</v>
      </c>
      <c r="C540" s="312" t="s">
        <v>362</v>
      </c>
      <c r="D540" s="312" t="s">
        <v>1333</v>
      </c>
      <c r="E540" s="312" t="s">
        <v>1166</v>
      </c>
      <c r="F540" s="307">
        <v>526000</v>
      </c>
      <c r="G540" s="307">
        <v>526000</v>
      </c>
      <c r="H540" s="123" t="str">
        <f t="shared" si="8"/>
        <v>070706400S4560</v>
      </c>
    </row>
    <row r="541" spans="1:8" ht="38.25">
      <c r="A541" s="311" t="s">
        <v>1314</v>
      </c>
      <c r="B541" s="312" t="s">
        <v>228</v>
      </c>
      <c r="C541" s="312" t="s">
        <v>362</v>
      </c>
      <c r="D541" s="312" t="s">
        <v>1333</v>
      </c>
      <c r="E541" s="312" t="s">
        <v>1315</v>
      </c>
      <c r="F541" s="307">
        <v>526000</v>
      </c>
      <c r="G541" s="307">
        <v>526000</v>
      </c>
      <c r="H541" s="123" t="str">
        <f t="shared" si="8"/>
        <v>070706400S4560600</v>
      </c>
    </row>
    <row r="542" spans="1:8">
      <c r="A542" s="311" t="s">
        <v>1190</v>
      </c>
      <c r="B542" s="312" t="s">
        <v>228</v>
      </c>
      <c r="C542" s="312" t="s">
        <v>362</v>
      </c>
      <c r="D542" s="312" t="s">
        <v>1333</v>
      </c>
      <c r="E542" s="312" t="s">
        <v>1191</v>
      </c>
      <c r="F542" s="307">
        <v>526000</v>
      </c>
      <c r="G542" s="307">
        <v>526000</v>
      </c>
      <c r="H542" s="123" t="str">
        <f t="shared" si="8"/>
        <v>070706400S4560610</v>
      </c>
    </row>
    <row r="543" spans="1:8" ht="76.5">
      <c r="A543" s="311" t="s">
        <v>344</v>
      </c>
      <c r="B543" s="312" t="s">
        <v>228</v>
      </c>
      <c r="C543" s="312" t="s">
        <v>362</v>
      </c>
      <c r="D543" s="312" t="s">
        <v>1333</v>
      </c>
      <c r="E543" s="312" t="s">
        <v>345</v>
      </c>
      <c r="F543" s="307">
        <v>526000</v>
      </c>
      <c r="G543" s="307">
        <v>526000</v>
      </c>
      <c r="H543" s="123" t="str">
        <f t="shared" si="8"/>
        <v>070706400S4560611</v>
      </c>
    </row>
    <row r="544" spans="1:8" ht="38.25">
      <c r="A544" s="311" t="s">
        <v>1863</v>
      </c>
      <c r="B544" s="312" t="s">
        <v>228</v>
      </c>
      <c r="C544" s="312" t="s">
        <v>362</v>
      </c>
      <c r="D544" s="312" t="s">
        <v>1864</v>
      </c>
      <c r="E544" s="312" t="s">
        <v>1166</v>
      </c>
      <c r="F544" s="307">
        <v>146590</v>
      </c>
      <c r="G544" s="307">
        <v>146590</v>
      </c>
      <c r="H544" s="123" t="str">
        <f t="shared" si="8"/>
        <v>07070650000000</v>
      </c>
    </row>
    <row r="545" spans="1:8" ht="102">
      <c r="A545" s="311" t="s">
        <v>1865</v>
      </c>
      <c r="B545" s="312" t="s">
        <v>228</v>
      </c>
      <c r="C545" s="312" t="s">
        <v>362</v>
      </c>
      <c r="D545" s="312" t="s">
        <v>1866</v>
      </c>
      <c r="E545" s="312" t="s">
        <v>1166</v>
      </c>
      <c r="F545" s="307">
        <v>45500</v>
      </c>
      <c r="G545" s="307">
        <v>45500</v>
      </c>
      <c r="H545" s="123" t="str">
        <f t="shared" si="8"/>
        <v>07070650080010</v>
      </c>
    </row>
    <row r="546" spans="1:8" ht="38.25">
      <c r="A546" s="311" t="s">
        <v>1314</v>
      </c>
      <c r="B546" s="312" t="s">
        <v>228</v>
      </c>
      <c r="C546" s="312" t="s">
        <v>362</v>
      </c>
      <c r="D546" s="312" t="s">
        <v>1866</v>
      </c>
      <c r="E546" s="312" t="s">
        <v>1315</v>
      </c>
      <c r="F546" s="307">
        <v>45500</v>
      </c>
      <c r="G546" s="307">
        <v>45500</v>
      </c>
      <c r="H546" s="123" t="str">
        <f t="shared" si="8"/>
        <v>07070650080010600</v>
      </c>
    </row>
    <row r="547" spans="1:8">
      <c r="A547" s="311" t="s">
        <v>1190</v>
      </c>
      <c r="B547" s="312" t="s">
        <v>228</v>
      </c>
      <c r="C547" s="312" t="s">
        <v>362</v>
      </c>
      <c r="D547" s="312" t="s">
        <v>1866</v>
      </c>
      <c r="E547" s="312" t="s">
        <v>1191</v>
      </c>
      <c r="F547" s="307">
        <v>45500</v>
      </c>
      <c r="G547" s="307">
        <v>45500</v>
      </c>
      <c r="H547" s="123" t="str">
        <f t="shared" si="8"/>
        <v>07070650080010610</v>
      </c>
    </row>
    <row r="548" spans="1:8" ht="76.5">
      <c r="A548" s="311" t="s">
        <v>344</v>
      </c>
      <c r="B548" s="312" t="s">
        <v>228</v>
      </c>
      <c r="C548" s="312" t="s">
        <v>362</v>
      </c>
      <c r="D548" s="312" t="s">
        <v>1866</v>
      </c>
      <c r="E548" s="312" t="s">
        <v>345</v>
      </c>
      <c r="F548" s="307">
        <v>45500</v>
      </c>
      <c r="G548" s="307">
        <v>45500</v>
      </c>
      <c r="H548" s="123" t="str">
        <f t="shared" si="8"/>
        <v>07070650080010611</v>
      </c>
    </row>
    <row r="549" spans="1:8" ht="89.25">
      <c r="A549" s="311" t="s">
        <v>1867</v>
      </c>
      <c r="B549" s="312" t="s">
        <v>228</v>
      </c>
      <c r="C549" s="312" t="s">
        <v>362</v>
      </c>
      <c r="D549" s="312" t="s">
        <v>1868</v>
      </c>
      <c r="E549" s="312" t="s">
        <v>1166</v>
      </c>
      <c r="F549" s="307">
        <v>30000</v>
      </c>
      <c r="G549" s="307">
        <v>30000</v>
      </c>
      <c r="H549" s="123" t="str">
        <f t="shared" si="8"/>
        <v>07070650080020</v>
      </c>
    </row>
    <row r="550" spans="1:8" ht="38.25">
      <c r="A550" s="311" t="s">
        <v>1314</v>
      </c>
      <c r="B550" s="312" t="s">
        <v>228</v>
      </c>
      <c r="C550" s="312" t="s">
        <v>362</v>
      </c>
      <c r="D550" s="312" t="s">
        <v>1868</v>
      </c>
      <c r="E550" s="312" t="s">
        <v>1315</v>
      </c>
      <c r="F550" s="307">
        <v>30000</v>
      </c>
      <c r="G550" s="307">
        <v>30000</v>
      </c>
      <c r="H550" s="123" t="str">
        <f t="shared" si="8"/>
        <v>07070650080020600</v>
      </c>
    </row>
    <row r="551" spans="1:8">
      <c r="A551" s="311" t="s">
        <v>1190</v>
      </c>
      <c r="B551" s="312" t="s">
        <v>228</v>
      </c>
      <c r="C551" s="312" t="s">
        <v>362</v>
      </c>
      <c r="D551" s="312" t="s">
        <v>1868</v>
      </c>
      <c r="E551" s="312" t="s">
        <v>1191</v>
      </c>
      <c r="F551" s="307">
        <v>30000</v>
      </c>
      <c r="G551" s="307">
        <v>30000</v>
      </c>
      <c r="H551" s="123" t="str">
        <f t="shared" si="8"/>
        <v>07070650080020610</v>
      </c>
    </row>
    <row r="552" spans="1:8" ht="76.5">
      <c r="A552" s="311" t="s">
        <v>344</v>
      </c>
      <c r="B552" s="312" t="s">
        <v>228</v>
      </c>
      <c r="C552" s="312" t="s">
        <v>362</v>
      </c>
      <c r="D552" s="312" t="s">
        <v>1868</v>
      </c>
      <c r="E552" s="312" t="s">
        <v>345</v>
      </c>
      <c r="F552" s="307">
        <v>30000</v>
      </c>
      <c r="G552" s="307">
        <v>30000</v>
      </c>
      <c r="H552" s="123" t="str">
        <f t="shared" si="8"/>
        <v>07070650080020611</v>
      </c>
    </row>
    <row r="553" spans="1:8" ht="76.5">
      <c r="A553" s="311" t="s">
        <v>1946</v>
      </c>
      <c r="B553" s="312" t="s">
        <v>228</v>
      </c>
      <c r="C553" s="312" t="s">
        <v>362</v>
      </c>
      <c r="D553" s="312" t="s">
        <v>1947</v>
      </c>
      <c r="E553" s="312" t="s">
        <v>1166</v>
      </c>
      <c r="F553" s="307">
        <v>71090</v>
      </c>
      <c r="G553" s="307">
        <v>71090</v>
      </c>
      <c r="H553" s="123" t="str">
        <f t="shared" si="8"/>
        <v>070706500S4560</v>
      </c>
    </row>
    <row r="554" spans="1:8" ht="38.25">
      <c r="A554" s="311" t="s">
        <v>1314</v>
      </c>
      <c r="B554" s="312" t="s">
        <v>228</v>
      </c>
      <c r="C554" s="312" t="s">
        <v>362</v>
      </c>
      <c r="D554" s="312" t="s">
        <v>1947</v>
      </c>
      <c r="E554" s="312" t="s">
        <v>1315</v>
      </c>
      <c r="F554" s="307">
        <v>71090</v>
      </c>
      <c r="G554" s="307">
        <v>71090</v>
      </c>
      <c r="H554" s="123" t="str">
        <f t="shared" si="8"/>
        <v>070706500S4560600</v>
      </c>
    </row>
    <row r="555" spans="1:8">
      <c r="A555" s="311" t="s">
        <v>1190</v>
      </c>
      <c r="B555" s="312" t="s">
        <v>228</v>
      </c>
      <c r="C555" s="312" t="s">
        <v>362</v>
      </c>
      <c r="D555" s="312" t="s">
        <v>1947</v>
      </c>
      <c r="E555" s="312" t="s">
        <v>1191</v>
      </c>
      <c r="F555" s="307">
        <v>71090</v>
      </c>
      <c r="G555" s="307">
        <v>71090</v>
      </c>
      <c r="H555" s="123" t="str">
        <f t="shared" ref="H555:H615" si="9">CONCATENATE(C555,,D555,E555)</f>
        <v>070706500S4560610</v>
      </c>
    </row>
    <row r="556" spans="1:8" ht="76.5">
      <c r="A556" s="311" t="s">
        <v>344</v>
      </c>
      <c r="B556" s="312" t="s">
        <v>228</v>
      </c>
      <c r="C556" s="312" t="s">
        <v>362</v>
      </c>
      <c r="D556" s="312" t="s">
        <v>1947</v>
      </c>
      <c r="E556" s="312" t="s">
        <v>345</v>
      </c>
      <c r="F556" s="307">
        <v>71090</v>
      </c>
      <c r="G556" s="307">
        <v>71090</v>
      </c>
      <c r="H556" s="123" t="str">
        <f t="shared" si="9"/>
        <v>070706500S4560611</v>
      </c>
    </row>
    <row r="557" spans="1:8">
      <c r="A557" s="311" t="s">
        <v>247</v>
      </c>
      <c r="B557" s="312" t="s">
        <v>228</v>
      </c>
      <c r="C557" s="312" t="s">
        <v>1140</v>
      </c>
      <c r="D557" s="312" t="s">
        <v>1166</v>
      </c>
      <c r="E557" s="312" t="s">
        <v>1166</v>
      </c>
      <c r="F557" s="307">
        <v>282118437</v>
      </c>
      <c r="G557" s="307">
        <v>281905937</v>
      </c>
      <c r="H557" s="123" t="str">
        <f t="shared" si="9"/>
        <v>0800</v>
      </c>
    </row>
    <row r="558" spans="1:8">
      <c r="A558" s="311" t="s">
        <v>208</v>
      </c>
      <c r="B558" s="312" t="s">
        <v>228</v>
      </c>
      <c r="C558" s="312" t="s">
        <v>389</v>
      </c>
      <c r="D558" s="312" t="s">
        <v>1166</v>
      </c>
      <c r="E558" s="312" t="s">
        <v>1166</v>
      </c>
      <c r="F558" s="307">
        <v>172758816</v>
      </c>
      <c r="G558" s="307">
        <v>172546316</v>
      </c>
      <c r="H558" s="123" t="str">
        <f t="shared" si="9"/>
        <v>0801</v>
      </c>
    </row>
    <row r="559" spans="1:8" ht="25.5">
      <c r="A559" s="311" t="s">
        <v>458</v>
      </c>
      <c r="B559" s="312" t="s">
        <v>228</v>
      </c>
      <c r="C559" s="312" t="s">
        <v>389</v>
      </c>
      <c r="D559" s="312" t="s">
        <v>977</v>
      </c>
      <c r="E559" s="312" t="s">
        <v>1166</v>
      </c>
      <c r="F559" s="307">
        <v>172758816</v>
      </c>
      <c r="G559" s="307">
        <v>172546316</v>
      </c>
      <c r="H559" s="123" t="str">
        <f t="shared" si="9"/>
        <v>08010500000000</v>
      </c>
    </row>
    <row r="560" spans="1:8">
      <c r="A560" s="311" t="s">
        <v>459</v>
      </c>
      <c r="B560" s="312" t="s">
        <v>228</v>
      </c>
      <c r="C560" s="312" t="s">
        <v>389</v>
      </c>
      <c r="D560" s="312" t="s">
        <v>978</v>
      </c>
      <c r="E560" s="312" t="s">
        <v>1166</v>
      </c>
      <c r="F560" s="307">
        <v>56114934</v>
      </c>
      <c r="G560" s="307">
        <v>55902434</v>
      </c>
      <c r="H560" s="123" t="str">
        <f t="shared" si="9"/>
        <v>08010510000000</v>
      </c>
    </row>
    <row r="561" spans="1:8" ht="114.75">
      <c r="A561" s="311" t="s">
        <v>394</v>
      </c>
      <c r="B561" s="312" t="s">
        <v>228</v>
      </c>
      <c r="C561" s="312" t="s">
        <v>389</v>
      </c>
      <c r="D561" s="312" t="s">
        <v>705</v>
      </c>
      <c r="E561" s="312" t="s">
        <v>1166</v>
      </c>
      <c r="F561" s="307">
        <v>49639652</v>
      </c>
      <c r="G561" s="307">
        <v>49639652</v>
      </c>
      <c r="H561" s="123" t="str">
        <f t="shared" si="9"/>
        <v>08010510040000</v>
      </c>
    </row>
    <row r="562" spans="1:8" ht="38.25">
      <c r="A562" s="311" t="s">
        <v>1314</v>
      </c>
      <c r="B562" s="312" t="s">
        <v>228</v>
      </c>
      <c r="C562" s="312" t="s">
        <v>389</v>
      </c>
      <c r="D562" s="312" t="s">
        <v>705</v>
      </c>
      <c r="E562" s="312" t="s">
        <v>1315</v>
      </c>
      <c r="F562" s="307">
        <v>49639652</v>
      </c>
      <c r="G562" s="307">
        <v>49639652</v>
      </c>
      <c r="H562" s="123" t="str">
        <f t="shared" si="9"/>
        <v>08010510040000600</v>
      </c>
    </row>
    <row r="563" spans="1:8">
      <c r="A563" s="311" t="s">
        <v>1190</v>
      </c>
      <c r="B563" s="312" t="s">
        <v>228</v>
      </c>
      <c r="C563" s="312" t="s">
        <v>389</v>
      </c>
      <c r="D563" s="312" t="s">
        <v>705</v>
      </c>
      <c r="E563" s="312" t="s">
        <v>1191</v>
      </c>
      <c r="F563" s="307">
        <v>49639652</v>
      </c>
      <c r="G563" s="307">
        <v>49639652</v>
      </c>
      <c r="H563" s="123" t="str">
        <f t="shared" si="9"/>
        <v>08010510040000610</v>
      </c>
    </row>
    <row r="564" spans="1:8" ht="76.5">
      <c r="A564" s="311" t="s">
        <v>344</v>
      </c>
      <c r="B564" s="312" t="s">
        <v>228</v>
      </c>
      <c r="C564" s="312" t="s">
        <v>389</v>
      </c>
      <c r="D564" s="312" t="s">
        <v>705</v>
      </c>
      <c r="E564" s="312" t="s">
        <v>345</v>
      </c>
      <c r="F564" s="307">
        <v>49639652</v>
      </c>
      <c r="G564" s="307">
        <v>49639652</v>
      </c>
      <c r="H564" s="123" t="str">
        <f t="shared" si="9"/>
        <v>08010510040000611</v>
      </c>
    </row>
    <row r="565" spans="1:8" ht="153">
      <c r="A565" s="311" t="s">
        <v>395</v>
      </c>
      <c r="B565" s="312" t="s">
        <v>228</v>
      </c>
      <c r="C565" s="312" t="s">
        <v>389</v>
      </c>
      <c r="D565" s="312" t="s">
        <v>706</v>
      </c>
      <c r="E565" s="312" t="s">
        <v>1166</v>
      </c>
      <c r="F565" s="307">
        <v>100000</v>
      </c>
      <c r="G565" s="307">
        <v>100000</v>
      </c>
      <c r="H565" s="123" t="str">
        <f t="shared" si="9"/>
        <v>08010510041000</v>
      </c>
    </row>
    <row r="566" spans="1:8" ht="38.25">
      <c r="A566" s="311" t="s">
        <v>1314</v>
      </c>
      <c r="B566" s="312" t="s">
        <v>228</v>
      </c>
      <c r="C566" s="312" t="s">
        <v>389</v>
      </c>
      <c r="D566" s="312" t="s">
        <v>706</v>
      </c>
      <c r="E566" s="312" t="s">
        <v>1315</v>
      </c>
      <c r="F566" s="307">
        <v>100000</v>
      </c>
      <c r="G566" s="307">
        <v>100000</v>
      </c>
      <c r="H566" s="123" t="str">
        <f t="shared" si="9"/>
        <v>08010510041000600</v>
      </c>
    </row>
    <row r="567" spans="1:8">
      <c r="A567" s="311" t="s">
        <v>1190</v>
      </c>
      <c r="B567" s="312" t="s">
        <v>228</v>
      </c>
      <c r="C567" s="312" t="s">
        <v>389</v>
      </c>
      <c r="D567" s="312" t="s">
        <v>706</v>
      </c>
      <c r="E567" s="312" t="s">
        <v>1191</v>
      </c>
      <c r="F567" s="307">
        <v>100000</v>
      </c>
      <c r="G567" s="307">
        <v>100000</v>
      </c>
      <c r="H567" s="123" t="str">
        <f t="shared" si="9"/>
        <v>08010510041000610</v>
      </c>
    </row>
    <row r="568" spans="1:8" ht="76.5">
      <c r="A568" s="311" t="s">
        <v>344</v>
      </c>
      <c r="B568" s="312" t="s">
        <v>228</v>
      </c>
      <c r="C568" s="312" t="s">
        <v>389</v>
      </c>
      <c r="D568" s="312" t="s">
        <v>706</v>
      </c>
      <c r="E568" s="312" t="s">
        <v>345</v>
      </c>
      <c r="F568" s="307">
        <v>100000</v>
      </c>
      <c r="G568" s="307">
        <v>100000</v>
      </c>
      <c r="H568" s="123" t="str">
        <f t="shared" si="9"/>
        <v>08010510041000611</v>
      </c>
    </row>
    <row r="569" spans="1:8" ht="114.75">
      <c r="A569" s="311" t="s">
        <v>510</v>
      </c>
      <c r="B569" s="312" t="s">
        <v>228</v>
      </c>
      <c r="C569" s="312" t="s">
        <v>389</v>
      </c>
      <c r="D569" s="312" t="s">
        <v>707</v>
      </c>
      <c r="E569" s="312" t="s">
        <v>1166</v>
      </c>
      <c r="F569" s="307">
        <v>300000</v>
      </c>
      <c r="G569" s="307">
        <v>300000</v>
      </c>
      <c r="H569" s="123" t="str">
        <f t="shared" si="9"/>
        <v>08010510047000</v>
      </c>
    </row>
    <row r="570" spans="1:8" ht="38.25">
      <c r="A570" s="311" t="s">
        <v>1314</v>
      </c>
      <c r="B570" s="312" t="s">
        <v>228</v>
      </c>
      <c r="C570" s="312" t="s">
        <v>389</v>
      </c>
      <c r="D570" s="312" t="s">
        <v>707</v>
      </c>
      <c r="E570" s="312" t="s">
        <v>1315</v>
      </c>
      <c r="F570" s="307">
        <v>300000</v>
      </c>
      <c r="G570" s="307">
        <v>300000</v>
      </c>
      <c r="H570" s="123" t="str">
        <f t="shared" si="9"/>
        <v>08010510047000600</v>
      </c>
    </row>
    <row r="571" spans="1:8">
      <c r="A571" s="311" t="s">
        <v>1190</v>
      </c>
      <c r="B571" s="312" t="s">
        <v>228</v>
      </c>
      <c r="C571" s="312" t="s">
        <v>389</v>
      </c>
      <c r="D571" s="312" t="s">
        <v>707</v>
      </c>
      <c r="E571" s="312" t="s">
        <v>1191</v>
      </c>
      <c r="F571" s="307">
        <v>300000</v>
      </c>
      <c r="G571" s="307">
        <v>300000</v>
      </c>
      <c r="H571" s="123" t="str">
        <f t="shared" si="9"/>
        <v>08010510047000610</v>
      </c>
    </row>
    <row r="572" spans="1:8" ht="25.5">
      <c r="A572" s="311" t="s">
        <v>363</v>
      </c>
      <c r="B572" s="312" t="s">
        <v>228</v>
      </c>
      <c r="C572" s="312" t="s">
        <v>389</v>
      </c>
      <c r="D572" s="312" t="s">
        <v>707</v>
      </c>
      <c r="E572" s="312" t="s">
        <v>364</v>
      </c>
      <c r="F572" s="307">
        <v>300000</v>
      </c>
      <c r="G572" s="307">
        <v>300000</v>
      </c>
      <c r="H572" s="123" t="str">
        <f t="shared" si="9"/>
        <v>08010510047000612</v>
      </c>
    </row>
    <row r="573" spans="1:8" ht="114.75">
      <c r="A573" s="311" t="s">
        <v>565</v>
      </c>
      <c r="B573" s="312" t="s">
        <v>228</v>
      </c>
      <c r="C573" s="312" t="s">
        <v>389</v>
      </c>
      <c r="D573" s="312" t="s">
        <v>708</v>
      </c>
      <c r="E573" s="312" t="s">
        <v>1166</v>
      </c>
      <c r="F573" s="307">
        <v>3910000</v>
      </c>
      <c r="G573" s="307">
        <v>3910000</v>
      </c>
      <c r="H573" s="123" t="str">
        <f t="shared" si="9"/>
        <v>0801051004Г000</v>
      </c>
    </row>
    <row r="574" spans="1:8" ht="38.25">
      <c r="A574" s="311" t="s">
        <v>1314</v>
      </c>
      <c r="B574" s="312" t="s">
        <v>228</v>
      </c>
      <c r="C574" s="312" t="s">
        <v>389</v>
      </c>
      <c r="D574" s="312" t="s">
        <v>708</v>
      </c>
      <c r="E574" s="312" t="s">
        <v>1315</v>
      </c>
      <c r="F574" s="307">
        <v>3910000</v>
      </c>
      <c r="G574" s="307">
        <v>3910000</v>
      </c>
      <c r="H574" s="123" t="str">
        <f t="shared" si="9"/>
        <v>0801051004Г000600</v>
      </c>
    </row>
    <row r="575" spans="1:8">
      <c r="A575" s="311" t="s">
        <v>1190</v>
      </c>
      <c r="B575" s="312" t="s">
        <v>228</v>
      </c>
      <c r="C575" s="312" t="s">
        <v>389</v>
      </c>
      <c r="D575" s="312" t="s">
        <v>708</v>
      </c>
      <c r="E575" s="312" t="s">
        <v>1191</v>
      </c>
      <c r="F575" s="307">
        <v>3910000</v>
      </c>
      <c r="G575" s="307">
        <v>3910000</v>
      </c>
      <c r="H575" s="123" t="str">
        <f t="shared" si="9"/>
        <v>0801051004Г000610</v>
      </c>
    </row>
    <row r="576" spans="1:8" ht="76.5">
      <c r="A576" s="311" t="s">
        <v>344</v>
      </c>
      <c r="B576" s="312" t="s">
        <v>228</v>
      </c>
      <c r="C576" s="312" t="s">
        <v>389</v>
      </c>
      <c r="D576" s="312" t="s">
        <v>708</v>
      </c>
      <c r="E576" s="312" t="s">
        <v>345</v>
      </c>
      <c r="F576" s="307">
        <v>3910000</v>
      </c>
      <c r="G576" s="307">
        <v>3910000</v>
      </c>
      <c r="H576" s="123" t="str">
        <f t="shared" si="9"/>
        <v>0801051004Г000611</v>
      </c>
    </row>
    <row r="577" spans="1:8" ht="76.5">
      <c r="A577" s="311" t="s">
        <v>1598</v>
      </c>
      <c r="B577" s="312" t="s">
        <v>228</v>
      </c>
      <c r="C577" s="312" t="s">
        <v>389</v>
      </c>
      <c r="D577" s="312" t="s">
        <v>1599</v>
      </c>
      <c r="E577" s="312" t="s">
        <v>1166</v>
      </c>
      <c r="F577" s="307">
        <v>62407</v>
      </c>
      <c r="G577" s="307">
        <v>62407</v>
      </c>
      <c r="H577" s="123" t="str">
        <f t="shared" si="9"/>
        <v>0801051004М000</v>
      </c>
    </row>
    <row r="578" spans="1:8" ht="38.25">
      <c r="A578" s="311" t="s">
        <v>1314</v>
      </c>
      <c r="B578" s="312" t="s">
        <v>228</v>
      </c>
      <c r="C578" s="312" t="s">
        <v>389</v>
      </c>
      <c r="D578" s="312" t="s">
        <v>1599</v>
      </c>
      <c r="E578" s="312" t="s">
        <v>1315</v>
      </c>
      <c r="F578" s="307">
        <v>62407</v>
      </c>
      <c r="G578" s="307">
        <v>62407</v>
      </c>
      <c r="H578" s="123" t="str">
        <f t="shared" si="9"/>
        <v>0801051004М000600</v>
      </c>
    </row>
    <row r="579" spans="1:8">
      <c r="A579" s="311" t="s">
        <v>1190</v>
      </c>
      <c r="B579" s="312" t="s">
        <v>228</v>
      </c>
      <c r="C579" s="312" t="s">
        <v>389</v>
      </c>
      <c r="D579" s="312" t="s">
        <v>1599</v>
      </c>
      <c r="E579" s="312" t="s">
        <v>1191</v>
      </c>
      <c r="F579" s="307">
        <v>62407</v>
      </c>
      <c r="G579" s="307">
        <v>62407</v>
      </c>
      <c r="H579" s="123" t="str">
        <f t="shared" si="9"/>
        <v>0801051004М000610</v>
      </c>
    </row>
    <row r="580" spans="1:8" ht="76.5">
      <c r="A580" s="311" t="s">
        <v>344</v>
      </c>
      <c r="B580" s="312" t="s">
        <v>228</v>
      </c>
      <c r="C580" s="312" t="s">
        <v>389</v>
      </c>
      <c r="D580" s="312" t="s">
        <v>1599</v>
      </c>
      <c r="E580" s="312" t="s">
        <v>345</v>
      </c>
      <c r="F580" s="307">
        <v>62407</v>
      </c>
      <c r="G580" s="307">
        <v>62407</v>
      </c>
      <c r="H580" s="123" t="str">
        <f t="shared" si="9"/>
        <v>0801051004М000611</v>
      </c>
    </row>
    <row r="581" spans="1:8" ht="102">
      <c r="A581" s="311" t="s">
        <v>954</v>
      </c>
      <c r="B581" s="312" t="s">
        <v>228</v>
      </c>
      <c r="C581" s="312" t="s">
        <v>389</v>
      </c>
      <c r="D581" s="312" t="s">
        <v>955</v>
      </c>
      <c r="E581" s="312" t="s">
        <v>1166</v>
      </c>
      <c r="F581" s="307">
        <v>1250000</v>
      </c>
      <c r="G581" s="307">
        <v>1250000</v>
      </c>
      <c r="H581" s="123" t="str">
        <f t="shared" si="9"/>
        <v>0801051004Э000</v>
      </c>
    </row>
    <row r="582" spans="1:8" ht="38.25">
      <c r="A582" s="311" t="s">
        <v>1314</v>
      </c>
      <c r="B582" s="312" t="s">
        <v>228</v>
      </c>
      <c r="C582" s="312" t="s">
        <v>389</v>
      </c>
      <c r="D582" s="312" t="s">
        <v>955</v>
      </c>
      <c r="E582" s="312" t="s">
        <v>1315</v>
      </c>
      <c r="F582" s="307">
        <v>1250000</v>
      </c>
      <c r="G582" s="307">
        <v>1250000</v>
      </c>
      <c r="H582" s="123" t="str">
        <f t="shared" si="9"/>
        <v>0801051004Э000600</v>
      </c>
    </row>
    <row r="583" spans="1:8">
      <c r="A583" s="311" t="s">
        <v>1190</v>
      </c>
      <c r="B583" s="312" t="s">
        <v>228</v>
      </c>
      <c r="C583" s="312" t="s">
        <v>389</v>
      </c>
      <c r="D583" s="312" t="s">
        <v>955</v>
      </c>
      <c r="E583" s="312" t="s">
        <v>1191</v>
      </c>
      <c r="F583" s="307">
        <v>1250000</v>
      </c>
      <c r="G583" s="307">
        <v>1250000</v>
      </c>
      <c r="H583" s="123" t="str">
        <f t="shared" si="9"/>
        <v>0801051004Э000610</v>
      </c>
    </row>
    <row r="584" spans="1:8" ht="76.5">
      <c r="A584" s="311" t="s">
        <v>344</v>
      </c>
      <c r="B584" s="312" t="s">
        <v>228</v>
      </c>
      <c r="C584" s="312" t="s">
        <v>389</v>
      </c>
      <c r="D584" s="312" t="s">
        <v>955</v>
      </c>
      <c r="E584" s="312" t="s">
        <v>345</v>
      </c>
      <c r="F584" s="307">
        <v>1250000</v>
      </c>
      <c r="G584" s="307">
        <v>1250000</v>
      </c>
      <c r="H584" s="123" t="str">
        <f t="shared" si="9"/>
        <v>0801051004Э000611</v>
      </c>
    </row>
    <row r="585" spans="1:8" ht="63.75">
      <c r="A585" s="311" t="s">
        <v>398</v>
      </c>
      <c r="B585" s="312" t="s">
        <v>228</v>
      </c>
      <c r="C585" s="312" t="s">
        <v>389</v>
      </c>
      <c r="D585" s="312" t="s">
        <v>715</v>
      </c>
      <c r="E585" s="312" t="s">
        <v>1166</v>
      </c>
      <c r="F585" s="307">
        <v>100000</v>
      </c>
      <c r="G585" s="307">
        <v>100000</v>
      </c>
      <c r="H585" s="123" t="str">
        <f t="shared" si="9"/>
        <v>08010510080530</v>
      </c>
    </row>
    <row r="586" spans="1:8" ht="38.25">
      <c r="A586" s="311" t="s">
        <v>1314</v>
      </c>
      <c r="B586" s="312" t="s">
        <v>228</v>
      </c>
      <c r="C586" s="312" t="s">
        <v>389</v>
      </c>
      <c r="D586" s="312" t="s">
        <v>715</v>
      </c>
      <c r="E586" s="312" t="s">
        <v>1315</v>
      </c>
      <c r="F586" s="307">
        <v>100000</v>
      </c>
      <c r="G586" s="307">
        <v>100000</v>
      </c>
      <c r="H586" s="123" t="str">
        <f t="shared" si="9"/>
        <v>08010510080530600</v>
      </c>
    </row>
    <row r="587" spans="1:8">
      <c r="A587" s="311" t="s">
        <v>1190</v>
      </c>
      <c r="B587" s="312" t="s">
        <v>228</v>
      </c>
      <c r="C587" s="312" t="s">
        <v>389</v>
      </c>
      <c r="D587" s="312" t="s">
        <v>715</v>
      </c>
      <c r="E587" s="312" t="s">
        <v>1191</v>
      </c>
      <c r="F587" s="307">
        <v>100000</v>
      </c>
      <c r="G587" s="307">
        <v>100000</v>
      </c>
      <c r="H587" s="123" t="str">
        <f t="shared" si="9"/>
        <v>08010510080530610</v>
      </c>
    </row>
    <row r="588" spans="1:8" ht="25.5">
      <c r="A588" s="311" t="s">
        <v>363</v>
      </c>
      <c r="B588" s="312" t="s">
        <v>228</v>
      </c>
      <c r="C588" s="312" t="s">
        <v>389</v>
      </c>
      <c r="D588" s="312" t="s">
        <v>715</v>
      </c>
      <c r="E588" s="312" t="s">
        <v>364</v>
      </c>
      <c r="F588" s="307">
        <v>100000</v>
      </c>
      <c r="G588" s="307">
        <v>100000</v>
      </c>
      <c r="H588" s="123" t="str">
        <f t="shared" si="9"/>
        <v>08010510080530612</v>
      </c>
    </row>
    <row r="589" spans="1:8" ht="76.5">
      <c r="A589" s="311" t="s">
        <v>2056</v>
      </c>
      <c r="B589" s="312" t="s">
        <v>228</v>
      </c>
      <c r="C589" s="312" t="s">
        <v>389</v>
      </c>
      <c r="D589" s="312" t="s">
        <v>2057</v>
      </c>
      <c r="E589" s="312" t="s">
        <v>1166</v>
      </c>
      <c r="F589" s="307">
        <v>311430</v>
      </c>
      <c r="G589" s="307">
        <v>98930</v>
      </c>
      <c r="H589" s="123" t="str">
        <f t="shared" si="9"/>
        <v>080105100L5190</v>
      </c>
    </row>
    <row r="590" spans="1:8" ht="38.25">
      <c r="A590" s="311" t="s">
        <v>1314</v>
      </c>
      <c r="B590" s="312" t="s">
        <v>228</v>
      </c>
      <c r="C590" s="312" t="s">
        <v>389</v>
      </c>
      <c r="D590" s="312" t="s">
        <v>2057</v>
      </c>
      <c r="E590" s="312" t="s">
        <v>1315</v>
      </c>
      <c r="F590" s="307">
        <v>311430</v>
      </c>
      <c r="G590" s="307">
        <v>98930</v>
      </c>
      <c r="H590" s="123" t="str">
        <f t="shared" si="9"/>
        <v>080105100L5190600</v>
      </c>
    </row>
    <row r="591" spans="1:8">
      <c r="A591" s="311" t="s">
        <v>1190</v>
      </c>
      <c r="B591" s="312" t="s">
        <v>228</v>
      </c>
      <c r="C591" s="312" t="s">
        <v>389</v>
      </c>
      <c r="D591" s="312" t="s">
        <v>2057</v>
      </c>
      <c r="E591" s="312" t="s">
        <v>1191</v>
      </c>
      <c r="F591" s="307">
        <v>311430</v>
      </c>
      <c r="G591" s="307">
        <v>98930</v>
      </c>
      <c r="H591" s="123" t="str">
        <f t="shared" si="9"/>
        <v>080105100L5190610</v>
      </c>
    </row>
    <row r="592" spans="1:8" ht="25.5">
      <c r="A592" s="311" t="s">
        <v>363</v>
      </c>
      <c r="B592" s="312" t="s">
        <v>228</v>
      </c>
      <c r="C592" s="312" t="s">
        <v>389</v>
      </c>
      <c r="D592" s="312" t="s">
        <v>2057</v>
      </c>
      <c r="E592" s="312" t="s">
        <v>364</v>
      </c>
      <c r="F592" s="307">
        <v>311430</v>
      </c>
      <c r="G592" s="307">
        <v>98930</v>
      </c>
      <c r="H592" s="123" t="str">
        <f t="shared" si="9"/>
        <v>080105100L5190612</v>
      </c>
    </row>
    <row r="593" spans="1:8" ht="63.75">
      <c r="A593" s="311" t="s">
        <v>1474</v>
      </c>
      <c r="B593" s="312" t="s">
        <v>228</v>
      </c>
      <c r="C593" s="312" t="s">
        <v>389</v>
      </c>
      <c r="D593" s="312" t="s">
        <v>709</v>
      </c>
      <c r="E593" s="312" t="s">
        <v>1166</v>
      </c>
      <c r="F593" s="307">
        <v>441445</v>
      </c>
      <c r="G593" s="307">
        <v>441445</v>
      </c>
      <c r="H593" s="123" t="str">
        <f t="shared" si="9"/>
        <v>080105100S4880</v>
      </c>
    </row>
    <row r="594" spans="1:8" ht="38.25">
      <c r="A594" s="311" t="s">
        <v>1314</v>
      </c>
      <c r="B594" s="312" t="s">
        <v>228</v>
      </c>
      <c r="C594" s="312" t="s">
        <v>389</v>
      </c>
      <c r="D594" s="312" t="s">
        <v>709</v>
      </c>
      <c r="E594" s="312" t="s">
        <v>1315</v>
      </c>
      <c r="F594" s="307">
        <v>441445</v>
      </c>
      <c r="G594" s="307">
        <v>441445</v>
      </c>
      <c r="H594" s="123" t="str">
        <f t="shared" si="9"/>
        <v>080105100S4880600</v>
      </c>
    </row>
    <row r="595" spans="1:8">
      <c r="A595" s="311" t="s">
        <v>1190</v>
      </c>
      <c r="B595" s="312" t="s">
        <v>228</v>
      </c>
      <c r="C595" s="312" t="s">
        <v>389</v>
      </c>
      <c r="D595" s="312" t="s">
        <v>709</v>
      </c>
      <c r="E595" s="312" t="s">
        <v>1191</v>
      </c>
      <c r="F595" s="307">
        <v>441445</v>
      </c>
      <c r="G595" s="307">
        <v>441445</v>
      </c>
      <c r="H595" s="123" t="str">
        <f t="shared" si="9"/>
        <v>080105100S4880610</v>
      </c>
    </row>
    <row r="596" spans="1:8" ht="25.5">
      <c r="A596" s="311" t="s">
        <v>363</v>
      </c>
      <c r="B596" s="312" t="s">
        <v>228</v>
      </c>
      <c r="C596" s="312" t="s">
        <v>389</v>
      </c>
      <c r="D596" s="312" t="s">
        <v>709</v>
      </c>
      <c r="E596" s="312" t="s">
        <v>364</v>
      </c>
      <c r="F596" s="307">
        <v>441445</v>
      </c>
      <c r="G596" s="307">
        <v>441445</v>
      </c>
      <c r="H596" s="123" t="str">
        <f t="shared" si="9"/>
        <v>080105100S4880612</v>
      </c>
    </row>
    <row r="597" spans="1:8" ht="25.5">
      <c r="A597" s="311" t="s">
        <v>591</v>
      </c>
      <c r="B597" s="312" t="s">
        <v>228</v>
      </c>
      <c r="C597" s="312" t="s">
        <v>389</v>
      </c>
      <c r="D597" s="312" t="s">
        <v>979</v>
      </c>
      <c r="E597" s="312" t="s">
        <v>1166</v>
      </c>
      <c r="F597" s="307">
        <v>116643882</v>
      </c>
      <c r="G597" s="307">
        <v>116643882</v>
      </c>
      <c r="H597" s="123" t="str">
        <f t="shared" si="9"/>
        <v>08010520000000</v>
      </c>
    </row>
    <row r="598" spans="1:8" ht="114.75">
      <c r="A598" s="311" t="s">
        <v>513</v>
      </c>
      <c r="B598" s="312" t="s">
        <v>228</v>
      </c>
      <c r="C598" s="312" t="s">
        <v>389</v>
      </c>
      <c r="D598" s="312" t="s">
        <v>717</v>
      </c>
      <c r="E598" s="312" t="s">
        <v>1166</v>
      </c>
      <c r="F598" s="307">
        <v>89985379</v>
      </c>
      <c r="G598" s="307">
        <v>89985379</v>
      </c>
      <c r="H598" s="123" t="str">
        <f t="shared" si="9"/>
        <v>08010520040000</v>
      </c>
    </row>
    <row r="599" spans="1:8" ht="38.25">
      <c r="A599" s="311" t="s">
        <v>1314</v>
      </c>
      <c r="B599" s="312" t="s">
        <v>228</v>
      </c>
      <c r="C599" s="312" t="s">
        <v>389</v>
      </c>
      <c r="D599" s="312" t="s">
        <v>717</v>
      </c>
      <c r="E599" s="312" t="s">
        <v>1315</v>
      </c>
      <c r="F599" s="307">
        <v>89985379</v>
      </c>
      <c r="G599" s="307">
        <v>89985379</v>
      </c>
      <c r="H599" s="123" t="str">
        <f t="shared" si="9"/>
        <v>08010520040000600</v>
      </c>
    </row>
    <row r="600" spans="1:8">
      <c r="A600" s="311" t="s">
        <v>1190</v>
      </c>
      <c r="B600" s="312" t="s">
        <v>228</v>
      </c>
      <c r="C600" s="312" t="s">
        <v>389</v>
      </c>
      <c r="D600" s="312" t="s">
        <v>717</v>
      </c>
      <c r="E600" s="312" t="s">
        <v>1191</v>
      </c>
      <c r="F600" s="307">
        <v>89985379</v>
      </c>
      <c r="G600" s="307">
        <v>89985379</v>
      </c>
      <c r="H600" s="123" t="str">
        <f t="shared" si="9"/>
        <v>08010520040000610</v>
      </c>
    </row>
    <row r="601" spans="1:8" ht="76.5">
      <c r="A601" s="311" t="s">
        <v>344</v>
      </c>
      <c r="B601" s="312" t="s">
        <v>228</v>
      </c>
      <c r="C601" s="312" t="s">
        <v>389</v>
      </c>
      <c r="D601" s="312" t="s">
        <v>717</v>
      </c>
      <c r="E601" s="312" t="s">
        <v>345</v>
      </c>
      <c r="F601" s="307">
        <v>89985379</v>
      </c>
      <c r="G601" s="307">
        <v>89985379</v>
      </c>
      <c r="H601" s="123" t="str">
        <f t="shared" si="9"/>
        <v>08010520040000611</v>
      </c>
    </row>
    <row r="602" spans="1:8" ht="165.75">
      <c r="A602" s="311" t="s">
        <v>514</v>
      </c>
      <c r="B602" s="312" t="s">
        <v>228</v>
      </c>
      <c r="C602" s="312" t="s">
        <v>389</v>
      </c>
      <c r="D602" s="312" t="s">
        <v>718</v>
      </c>
      <c r="E602" s="312" t="s">
        <v>1166</v>
      </c>
      <c r="F602" s="307">
        <v>400000</v>
      </c>
      <c r="G602" s="307">
        <v>400000</v>
      </c>
      <c r="H602" s="123" t="str">
        <f t="shared" si="9"/>
        <v>08010520041000</v>
      </c>
    </row>
    <row r="603" spans="1:8" ht="38.25">
      <c r="A603" s="311" t="s">
        <v>1314</v>
      </c>
      <c r="B603" s="312" t="s">
        <v>228</v>
      </c>
      <c r="C603" s="312" t="s">
        <v>389</v>
      </c>
      <c r="D603" s="312" t="s">
        <v>718</v>
      </c>
      <c r="E603" s="312" t="s">
        <v>1315</v>
      </c>
      <c r="F603" s="307">
        <v>400000</v>
      </c>
      <c r="G603" s="307">
        <v>400000</v>
      </c>
      <c r="H603" s="123" t="str">
        <f t="shared" si="9"/>
        <v>08010520041000600</v>
      </c>
    </row>
    <row r="604" spans="1:8">
      <c r="A604" s="311" t="s">
        <v>1190</v>
      </c>
      <c r="B604" s="312" t="s">
        <v>228</v>
      </c>
      <c r="C604" s="312" t="s">
        <v>389</v>
      </c>
      <c r="D604" s="312" t="s">
        <v>718</v>
      </c>
      <c r="E604" s="312" t="s">
        <v>1191</v>
      </c>
      <c r="F604" s="307">
        <v>400000</v>
      </c>
      <c r="G604" s="307">
        <v>400000</v>
      </c>
      <c r="H604" s="123" t="str">
        <f t="shared" si="9"/>
        <v>08010520041000610</v>
      </c>
    </row>
    <row r="605" spans="1:8" ht="76.5">
      <c r="A605" s="311" t="s">
        <v>344</v>
      </c>
      <c r="B605" s="312" t="s">
        <v>228</v>
      </c>
      <c r="C605" s="312" t="s">
        <v>389</v>
      </c>
      <c r="D605" s="312" t="s">
        <v>718</v>
      </c>
      <c r="E605" s="312" t="s">
        <v>345</v>
      </c>
      <c r="F605" s="307">
        <v>400000</v>
      </c>
      <c r="G605" s="307">
        <v>400000</v>
      </c>
      <c r="H605" s="123" t="str">
        <f t="shared" si="9"/>
        <v>08010520041000611</v>
      </c>
    </row>
    <row r="606" spans="1:8" ht="127.5">
      <c r="A606" s="311" t="s">
        <v>515</v>
      </c>
      <c r="B606" s="312" t="s">
        <v>228</v>
      </c>
      <c r="C606" s="312" t="s">
        <v>389</v>
      </c>
      <c r="D606" s="312" t="s">
        <v>719</v>
      </c>
      <c r="E606" s="312" t="s">
        <v>1166</v>
      </c>
      <c r="F606" s="307">
        <v>1008503</v>
      </c>
      <c r="G606" s="307">
        <v>1008503</v>
      </c>
      <c r="H606" s="123" t="str">
        <f t="shared" si="9"/>
        <v>08010520045000</v>
      </c>
    </row>
    <row r="607" spans="1:8" ht="38.25">
      <c r="A607" s="311" t="s">
        <v>1314</v>
      </c>
      <c r="B607" s="312" t="s">
        <v>228</v>
      </c>
      <c r="C607" s="312" t="s">
        <v>389</v>
      </c>
      <c r="D607" s="312" t="s">
        <v>719</v>
      </c>
      <c r="E607" s="312" t="s">
        <v>1315</v>
      </c>
      <c r="F607" s="307">
        <v>1008503</v>
      </c>
      <c r="G607" s="307">
        <v>1008503</v>
      </c>
      <c r="H607" s="123" t="str">
        <f t="shared" si="9"/>
        <v>08010520045000600</v>
      </c>
    </row>
    <row r="608" spans="1:8">
      <c r="A608" s="311" t="s">
        <v>1190</v>
      </c>
      <c r="B608" s="312" t="s">
        <v>228</v>
      </c>
      <c r="C608" s="312" t="s">
        <v>389</v>
      </c>
      <c r="D608" s="312" t="s">
        <v>719</v>
      </c>
      <c r="E608" s="312" t="s">
        <v>1191</v>
      </c>
      <c r="F608" s="307">
        <v>1008503</v>
      </c>
      <c r="G608" s="307">
        <v>1008503</v>
      </c>
      <c r="H608" s="123" t="str">
        <f t="shared" si="9"/>
        <v>08010520045000610</v>
      </c>
    </row>
    <row r="609" spans="1:8" ht="76.5">
      <c r="A609" s="311" t="s">
        <v>344</v>
      </c>
      <c r="B609" s="312" t="s">
        <v>228</v>
      </c>
      <c r="C609" s="312" t="s">
        <v>389</v>
      </c>
      <c r="D609" s="312" t="s">
        <v>719</v>
      </c>
      <c r="E609" s="312" t="s">
        <v>345</v>
      </c>
      <c r="F609" s="307">
        <v>1008503</v>
      </c>
      <c r="G609" s="307">
        <v>1008503</v>
      </c>
      <c r="H609" s="123" t="str">
        <f t="shared" si="9"/>
        <v>08010520045000611</v>
      </c>
    </row>
    <row r="610" spans="1:8" ht="114.75">
      <c r="A610" s="311" t="s">
        <v>516</v>
      </c>
      <c r="B610" s="312" t="s">
        <v>228</v>
      </c>
      <c r="C610" s="312" t="s">
        <v>389</v>
      </c>
      <c r="D610" s="312" t="s">
        <v>720</v>
      </c>
      <c r="E610" s="312" t="s">
        <v>1166</v>
      </c>
      <c r="F610" s="307">
        <v>300000</v>
      </c>
      <c r="G610" s="307">
        <v>300000</v>
      </c>
      <c r="H610" s="123" t="str">
        <f t="shared" si="9"/>
        <v>08010520047000</v>
      </c>
    </row>
    <row r="611" spans="1:8" ht="38.25">
      <c r="A611" s="311" t="s">
        <v>1314</v>
      </c>
      <c r="B611" s="312" t="s">
        <v>228</v>
      </c>
      <c r="C611" s="312" t="s">
        <v>389</v>
      </c>
      <c r="D611" s="312" t="s">
        <v>720</v>
      </c>
      <c r="E611" s="312" t="s">
        <v>1315</v>
      </c>
      <c r="F611" s="307">
        <v>300000</v>
      </c>
      <c r="G611" s="307">
        <v>300000</v>
      </c>
      <c r="H611" s="123" t="str">
        <f t="shared" si="9"/>
        <v>08010520047000600</v>
      </c>
    </row>
    <row r="612" spans="1:8">
      <c r="A612" s="311" t="s">
        <v>1190</v>
      </c>
      <c r="B612" s="312" t="s">
        <v>228</v>
      </c>
      <c r="C612" s="312" t="s">
        <v>389</v>
      </c>
      <c r="D612" s="312" t="s">
        <v>720</v>
      </c>
      <c r="E612" s="312" t="s">
        <v>1191</v>
      </c>
      <c r="F612" s="307">
        <v>300000</v>
      </c>
      <c r="G612" s="307">
        <v>300000</v>
      </c>
      <c r="H612" s="123" t="str">
        <f t="shared" si="9"/>
        <v>08010520047000610</v>
      </c>
    </row>
    <row r="613" spans="1:8" ht="25.5">
      <c r="A613" s="311" t="s">
        <v>363</v>
      </c>
      <c r="B613" s="312" t="s">
        <v>228</v>
      </c>
      <c r="C613" s="312" t="s">
        <v>389</v>
      </c>
      <c r="D613" s="312" t="s">
        <v>720</v>
      </c>
      <c r="E613" s="312" t="s">
        <v>364</v>
      </c>
      <c r="F613" s="307">
        <v>300000</v>
      </c>
      <c r="G613" s="307">
        <v>300000</v>
      </c>
      <c r="H613" s="123" t="str">
        <f t="shared" si="9"/>
        <v>08010520047000612</v>
      </c>
    </row>
    <row r="614" spans="1:8" ht="114.75">
      <c r="A614" s="311" t="s">
        <v>567</v>
      </c>
      <c r="B614" s="312" t="s">
        <v>228</v>
      </c>
      <c r="C614" s="312" t="s">
        <v>389</v>
      </c>
      <c r="D614" s="312" t="s">
        <v>721</v>
      </c>
      <c r="E614" s="312" t="s">
        <v>1166</v>
      </c>
      <c r="F614" s="307">
        <v>21370000</v>
      </c>
      <c r="G614" s="307">
        <v>21370000</v>
      </c>
      <c r="H614" s="123" t="str">
        <f t="shared" si="9"/>
        <v>0801052004Г000</v>
      </c>
    </row>
    <row r="615" spans="1:8" ht="38.25">
      <c r="A615" s="311" t="s">
        <v>1314</v>
      </c>
      <c r="B615" s="312" t="s">
        <v>228</v>
      </c>
      <c r="C615" s="312" t="s">
        <v>389</v>
      </c>
      <c r="D615" s="312" t="s">
        <v>721</v>
      </c>
      <c r="E615" s="312" t="s">
        <v>1315</v>
      </c>
      <c r="F615" s="307">
        <v>21370000</v>
      </c>
      <c r="G615" s="307">
        <v>21370000</v>
      </c>
      <c r="H615" s="123" t="str">
        <f t="shared" si="9"/>
        <v>0801052004Г000600</v>
      </c>
    </row>
    <row r="616" spans="1:8">
      <c r="A616" s="311" t="s">
        <v>1190</v>
      </c>
      <c r="B616" s="312" t="s">
        <v>228</v>
      </c>
      <c r="C616" s="312" t="s">
        <v>389</v>
      </c>
      <c r="D616" s="312" t="s">
        <v>721</v>
      </c>
      <c r="E616" s="312" t="s">
        <v>1191</v>
      </c>
      <c r="F616" s="307">
        <v>21370000</v>
      </c>
      <c r="G616" s="307">
        <v>21370000</v>
      </c>
      <c r="H616" s="123" t="str">
        <f t="shared" ref="H616:H677" si="10">CONCATENATE(C616,,D616,E616)</f>
        <v>0801052004Г000610</v>
      </c>
    </row>
    <row r="617" spans="1:8" ht="76.5">
      <c r="A617" s="311" t="s">
        <v>344</v>
      </c>
      <c r="B617" s="312" t="s">
        <v>228</v>
      </c>
      <c r="C617" s="312" t="s">
        <v>389</v>
      </c>
      <c r="D617" s="312" t="s">
        <v>721</v>
      </c>
      <c r="E617" s="312" t="s">
        <v>345</v>
      </c>
      <c r="F617" s="307">
        <v>21370000</v>
      </c>
      <c r="G617" s="307">
        <v>21370000</v>
      </c>
      <c r="H617" s="123" t="str">
        <f t="shared" si="10"/>
        <v>0801052004Г000611</v>
      </c>
    </row>
    <row r="618" spans="1:8" ht="76.5">
      <c r="A618" s="311" t="s">
        <v>1600</v>
      </c>
      <c r="B618" s="312" t="s">
        <v>228</v>
      </c>
      <c r="C618" s="312" t="s">
        <v>389</v>
      </c>
      <c r="D618" s="312" t="s">
        <v>1601</v>
      </c>
      <c r="E618" s="312" t="s">
        <v>1166</v>
      </c>
      <c r="F618" s="307">
        <v>530000</v>
      </c>
      <c r="G618" s="307">
        <v>530000</v>
      </c>
      <c r="H618" s="123" t="str">
        <f t="shared" si="10"/>
        <v>0801052004М000</v>
      </c>
    </row>
    <row r="619" spans="1:8" ht="38.25">
      <c r="A619" s="311" t="s">
        <v>1314</v>
      </c>
      <c r="B619" s="312" t="s">
        <v>228</v>
      </c>
      <c r="C619" s="312" t="s">
        <v>389</v>
      </c>
      <c r="D619" s="312" t="s">
        <v>1601</v>
      </c>
      <c r="E619" s="312" t="s">
        <v>1315</v>
      </c>
      <c r="F619" s="307">
        <v>530000</v>
      </c>
      <c r="G619" s="307">
        <v>530000</v>
      </c>
      <c r="H619" s="123" t="str">
        <f t="shared" si="10"/>
        <v>0801052004М000600</v>
      </c>
    </row>
    <row r="620" spans="1:8">
      <c r="A620" s="311" t="s">
        <v>1190</v>
      </c>
      <c r="B620" s="312" t="s">
        <v>228</v>
      </c>
      <c r="C620" s="312" t="s">
        <v>389</v>
      </c>
      <c r="D620" s="312" t="s">
        <v>1601</v>
      </c>
      <c r="E620" s="312" t="s">
        <v>1191</v>
      </c>
      <c r="F620" s="307">
        <v>530000</v>
      </c>
      <c r="G620" s="307">
        <v>530000</v>
      </c>
      <c r="H620" s="123" t="str">
        <f t="shared" si="10"/>
        <v>0801052004М000610</v>
      </c>
    </row>
    <row r="621" spans="1:8" ht="76.5">
      <c r="A621" s="311" t="s">
        <v>344</v>
      </c>
      <c r="B621" s="312" t="s">
        <v>228</v>
      </c>
      <c r="C621" s="312" t="s">
        <v>389</v>
      </c>
      <c r="D621" s="312" t="s">
        <v>1601</v>
      </c>
      <c r="E621" s="312" t="s">
        <v>345</v>
      </c>
      <c r="F621" s="307">
        <v>530000</v>
      </c>
      <c r="G621" s="307">
        <v>530000</v>
      </c>
      <c r="H621" s="123" t="str">
        <f t="shared" si="10"/>
        <v>0801052004М000611</v>
      </c>
    </row>
    <row r="622" spans="1:8" ht="102">
      <c r="A622" s="311" t="s">
        <v>956</v>
      </c>
      <c r="B622" s="312" t="s">
        <v>228</v>
      </c>
      <c r="C622" s="312" t="s">
        <v>389</v>
      </c>
      <c r="D622" s="312" t="s">
        <v>957</v>
      </c>
      <c r="E622" s="312" t="s">
        <v>1166</v>
      </c>
      <c r="F622" s="307">
        <v>3050000</v>
      </c>
      <c r="G622" s="307">
        <v>3050000</v>
      </c>
      <c r="H622" s="123" t="str">
        <f t="shared" si="10"/>
        <v>0801052004Э000</v>
      </c>
    </row>
    <row r="623" spans="1:8" ht="38.25">
      <c r="A623" s="311" t="s">
        <v>1314</v>
      </c>
      <c r="B623" s="312" t="s">
        <v>228</v>
      </c>
      <c r="C623" s="312" t="s">
        <v>389</v>
      </c>
      <c r="D623" s="312" t="s">
        <v>957</v>
      </c>
      <c r="E623" s="312" t="s">
        <v>1315</v>
      </c>
      <c r="F623" s="307">
        <v>3050000</v>
      </c>
      <c r="G623" s="307">
        <v>3050000</v>
      </c>
      <c r="H623" s="123" t="str">
        <f t="shared" si="10"/>
        <v>0801052004Э000600</v>
      </c>
    </row>
    <row r="624" spans="1:8">
      <c r="A624" s="311" t="s">
        <v>1190</v>
      </c>
      <c r="B624" s="312" t="s">
        <v>228</v>
      </c>
      <c r="C624" s="312" t="s">
        <v>389</v>
      </c>
      <c r="D624" s="312" t="s">
        <v>957</v>
      </c>
      <c r="E624" s="312" t="s">
        <v>1191</v>
      </c>
      <c r="F624" s="307">
        <v>3050000</v>
      </c>
      <c r="G624" s="307">
        <v>3050000</v>
      </c>
      <c r="H624" s="123" t="str">
        <f t="shared" si="10"/>
        <v>0801052004Э000610</v>
      </c>
    </row>
    <row r="625" spans="1:8" ht="76.5">
      <c r="A625" s="311" t="s">
        <v>344</v>
      </c>
      <c r="B625" s="312" t="s">
        <v>228</v>
      </c>
      <c r="C625" s="312" t="s">
        <v>389</v>
      </c>
      <c r="D625" s="312" t="s">
        <v>957</v>
      </c>
      <c r="E625" s="312" t="s">
        <v>345</v>
      </c>
      <c r="F625" s="307">
        <v>3050000</v>
      </c>
      <c r="G625" s="307">
        <v>3050000</v>
      </c>
      <c r="H625" s="123" t="str">
        <f t="shared" si="10"/>
        <v>0801052004Э000611</v>
      </c>
    </row>
    <row r="626" spans="1:8" ht="25.5">
      <c r="A626" s="311" t="s">
        <v>0</v>
      </c>
      <c r="B626" s="312" t="s">
        <v>228</v>
      </c>
      <c r="C626" s="312" t="s">
        <v>399</v>
      </c>
      <c r="D626" s="312" t="s">
        <v>1166</v>
      </c>
      <c r="E626" s="312" t="s">
        <v>1166</v>
      </c>
      <c r="F626" s="307">
        <v>109359621</v>
      </c>
      <c r="G626" s="307">
        <v>109359621</v>
      </c>
      <c r="H626" s="123" t="str">
        <f t="shared" si="10"/>
        <v>0804</v>
      </c>
    </row>
    <row r="627" spans="1:8" ht="63.75">
      <c r="A627" s="311" t="s">
        <v>449</v>
      </c>
      <c r="B627" s="312" t="s">
        <v>228</v>
      </c>
      <c r="C627" s="312" t="s">
        <v>399</v>
      </c>
      <c r="D627" s="312" t="s">
        <v>970</v>
      </c>
      <c r="E627" s="312" t="s">
        <v>1166</v>
      </c>
      <c r="F627" s="307">
        <v>600000</v>
      </c>
      <c r="G627" s="307">
        <v>600000</v>
      </c>
      <c r="H627" s="123" t="str">
        <f t="shared" si="10"/>
        <v>08040300000000</v>
      </c>
    </row>
    <row r="628" spans="1:8" ht="51">
      <c r="A628" s="311" t="s">
        <v>451</v>
      </c>
      <c r="B628" s="312" t="s">
        <v>228</v>
      </c>
      <c r="C628" s="312" t="s">
        <v>399</v>
      </c>
      <c r="D628" s="312" t="s">
        <v>1304</v>
      </c>
      <c r="E628" s="312" t="s">
        <v>1166</v>
      </c>
      <c r="F628" s="307">
        <v>600000</v>
      </c>
      <c r="G628" s="307">
        <v>600000</v>
      </c>
      <c r="H628" s="123" t="str">
        <f t="shared" si="10"/>
        <v>08040340000000</v>
      </c>
    </row>
    <row r="629" spans="1:8" ht="114.75">
      <c r="A629" s="311" t="s">
        <v>393</v>
      </c>
      <c r="B629" s="312" t="s">
        <v>228</v>
      </c>
      <c r="C629" s="312" t="s">
        <v>399</v>
      </c>
      <c r="D629" s="312" t="s">
        <v>762</v>
      </c>
      <c r="E629" s="312" t="s">
        <v>1166</v>
      </c>
      <c r="F629" s="307">
        <v>600000</v>
      </c>
      <c r="G629" s="307">
        <v>600000</v>
      </c>
      <c r="H629" s="123" t="str">
        <f t="shared" si="10"/>
        <v>08040340080000</v>
      </c>
    </row>
    <row r="630" spans="1:8" ht="38.25">
      <c r="A630" s="311" t="s">
        <v>1306</v>
      </c>
      <c r="B630" s="312" t="s">
        <v>228</v>
      </c>
      <c r="C630" s="312" t="s">
        <v>399</v>
      </c>
      <c r="D630" s="312" t="s">
        <v>762</v>
      </c>
      <c r="E630" s="312" t="s">
        <v>1307</v>
      </c>
      <c r="F630" s="307">
        <v>600000</v>
      </c>
      <c r="G630" s="307">
        <v>600000</v>
      </c>
      <c r="H630" s="123" t="str">
        <f t="shared" si="10"/>
        <v>08040340080000200</v>
      </c>
    </row>
    <row r="631" spans="1:8" ht="38.25">
      <c r="A631" s="311" t="s">
        <v>1188</v>
      </c>
      <c r="B631" s="312" t="s">
        <v>228</v>
      </c>
      <c r="C631" s="312" t="s">
        <v>399</v>
      </c>
      <c r="D631" s="312" t="s">
        <v>762</v>
      </c>
      <c r="E631" s="312" t="s">
        <v>1189</v>
      </c>
      <c r="F631" s="307">
        <v>600000</v>
      </c>
      <c r="G631" s="307">
        <v>600000</v>
      </c>
      <c r="H631" s="123" t="str">
        <f t="shared" si="10"/>
        <v>08040340080000240</v>
      </c>
    </row>
    <row r="632" spans="1:8">
      <c r="A632" s="311" t="s">
        <v>1214</v>
      </c>
      <c r="B632" s="312" t="s">
        <v>228</v>
      </c>
      <c r="C632" s="312" t="s">
        <v>399</v>
      </c>
      <c r="D632" s="312" t="s">
        <v>762</v>
      </c>
      <c r="E632" s="312" t="s">
        <v>327</v>
      </c>
      <c r="F632" s="307">
        <v>600000</v>
      </c>
      <c r="G632" s="307">
        <v>600000</v>
      </c>
      <c r="H632" s="123" t="str">
        <f t="shared" si="10"/>
        <v>08040340080000244</v>
      </c>
    </row>
    <row r="633" spans="1:8" ht="25.5">
      <c r="A633" s="311" t="s">
        <v>458</v>
      </c>
      <c r="B633" s="312" t="s">
        <v>228</v>
      </c>
      <c r="C633" s="312" t="s">
        <v>399</v>
      </c>
      <c r="D633" s="312" t="s">
        <v>977</v>
      </c>
      <c r="E633" s="312" t="s">
        <v>1166</v>
      </c>
      <c r="F633" s="307">
        <v>108759621</v>
      </c>
      <c r="G633" s="307">
        <v>108759621</v>
      </c>
      <c r="H633" s="123" t="str">
        <f t="shared" si="10"/>
        <v>08040500000000</v>
      </c>
    </row>
    <row r="634" spans="1:8" ht="38.25">
      <c r="A634" s="311" t="s">
        <v>592</v>
      </c>
      <c r="B634" s="312" t="s">
        <v>228</v>
      </c>
      <c r="C634" s="312" t="s">
        <v>399</v>
      </c>
      <c r="D634" s="312" t="s">
        <v>980</v>
      </c>
      <c r="E634" s="312" t="s">
        <v>1166</v>
      </c>
      <c r="F634" s="307">
        <v>108759621</v>
      </c>
      <c r="G634" s="307">
        <v>108759621</v>
      </c>
      <c r="H634" s="123" t="str">
        <f t="shared" si="10"/>
        <v>08040530000000</v>
      </c>
    </row>
    <row r="635" spans="1:8" ht="127.5">
      <c r="A635" s="311" t="s">
        <v>506</v>
      </c>
      <c r="B635" s="312" t="s">
        <v>228</v>
      </c>
      <c r="C635" s="312" t="s">
        <v>399</v>
      </c>
      <c r="D635" s="312" t="s">
        <v>700</v>
      </c>
      <c r="E635" s="312" t="s">
        <v>1166</v>
      </c>
      <c r="F635" s="307">
        <v>53151971</v>
      </c>
      <c r="G635" s="307">
        <v>53151971</v>
      </c>
      <c r="H635" s="123" t="str">
        <f t="shared" si="10"/>
        <v>08040530040000</v>
      </c>
    </row>
    <row r="636" spans="1:8" ht="76.5">
      <c r="A636" s="311" t="s">
        <v>1305</v>
      </c>
      <c r="B636" s="312" t="s">
        <v>228</v>
      </c>
      <c r="C636" s="312" t="s">
        <v>399</v>
      </c>
      <c r="D636" s="312" t="s">
        <v>700</v>
      </c>
      <c r="E636" s="312" t="s">
        <v>271</v>
      </c>
      <c r="F636" s="307">
        <v>50641071</v>
      </c>
      <c r="G636" s="307">
        <v>50641071</v>
      </c>
      <c r="H636" s="123" t="str">
        <f t="shared" si="10"/>
        <v>08040530040000100</v>
      </c>
    </row>
    <row r="637" spans="1:8" ht="25.5">
      <c r="A637" s="311" t="s">
        <v>1182</v>
      </c>
      <c r="B637" s="312" t="s">
        <v>228</v>
      </c>
      <c r="C637" s="312" t="s">
        <v>399</v>
      </c>
      <c r="D637" s="312" t="s">
        <v>700</v>
      </c>
      <c r="E637" s="312" t="s">
        <v>133</v>
      </c>
      <c r="F637" s="307">
        <v>50641071</v>
      </c>
      <c r="G637" s="307">
        <v>50641071</v>
      </c>
      <c r="H637" s="123" t="str">
        <f t="shared" si="10"/>
        <v>08040530040000110</v>
      </c>
    </row>
    <row r="638" spans="1:8">
      <c r="A638" s="311" t="s">
        <v>1130</v>
      </c>
      <c r="B638" s="312" t="s">
        <v>228</v>
      </c>
      <c r="C638" s="312" t="s">
        <v>399</v>
      </c>
      <c r="D638" s="312" t="s">
        <v>700</v>
      </c>
      <c r="E638" s="312" t="s">
        <v>340</v>
      </c>
      <c r="F638" s="307">
        <v>38838810</v>
      </c>
      <c r="G638" s="307">
        <v>38838810</v>
      </c>
      <c r="H638" s="123" t="str">
        <f t="shared" si="10"/>
        <v>08040530040000111</v>
      </c>
    </row>
    <row r="639" spans="1:8" ht="25.5">
      <c r="A639" s="311" t="s">
        <v>1139</v>
      </c>
      <c r="B639" s="312" t="s">
        <v>228</v>
      </c>
      <c r="C639" s="312" t="s">
        <v>399</v>
      </c>
      <c r="D639" s="312" t="s">
        <v>700</v>
      </c>
      <c r="E639" s="312" t="s">
        <v>388</v>
      </c>
      <c r="F639" s="307">
        <v>82000</v>
      </c>
      <c r="G639" s="307">
        <v>82000</v>
      </c>
      <c r="H639" s="123" t="str">
        <f t="shared" si="10"/>
        <v>08040530040000112</v>
      </c>
    </row>
    <row r="640" spans="1:8" ht="51">
      <c r="A640" s="311" t="s">
        <v>1131</v>
      </c>
      <c r="B640" s="312" t="s">
        <v>228</v>
      </c>
      <c r="C640" s="312" t="s">
        <v>399</v>
      </c>
      <c r="D640" s="312" t="s">
        <v>700</v>
      </c>
      <c r="E640" s="312" t="s">
        <v>1052</v>
      </c>
      <c r="F640" s="307">
        <v>11720261</v>
      </c>
      <c r="G640" s="307">
        <v>11720261</v>
      </c>
      <c r="H640" s="123" t="str">
        <f t="shared" si="10"/>
        <v>08040530040000119</v>
      </c>
    </row>
    <row r="641" spans="1:8" ht="38.25">
      <c r="A641" s="311" t="s">
        <v>1306</v>
      </c>
      <c r="B641" s="312" t="s">
        <v>228</v>
      </c>
      <c r="C641" s="312" t="s">
        <v>399</v>
      </c>
      <c r="D641" s="312" t="s">
        <v>700</v>
      </c>
      <c r="E641" s="312" t="s">
        <v>1307</v>
      </c>
      <c r="F641" s="307">
        <v>2497400</v>
      </c>
      <c r="G641" s="307">
        <v>2497400</v>
      </c>
      <c r="H641" s="123" t="str">
        <f t="shared" si="10"/>
        <v>08040530040000200</v>
      </c>
    </row>
    <row r="642" spans="1:8" ht="38.25">
      <c r="A642" s="311" t="s">
        <v>1188</v>
      </c>
      <c r="B642" s="312" t="s">
        <v>228</v>
      </c>
      <c r="C642" s="312" t="s">
        <v>399</v>
      </c>
      <c r="D642" s="312" t="s">
        <v>700</v>
      </c>
      <c r="E642" s="312" t="s">
        <v>1189</v>
      </c>
      <c r="F642" s="307">
        <v>2497400</v>
      </c>
      <c r="G642" s="307">
        <v>2497400</v>
      </c>
      <c r="H642" s="123" t="str">
        <f t="shared" si="10"/>
        <v>08040530040000240</v>
      </c>
    </row>
    <row r="643" spans="1:8">
      <c r="A643" s="311" t="s">
        <v>1214</v>
      </c>
      <c r="B643" s="312" t="s">
        <v>228</v>
      </c>
      <c r="C643" s="312" t="s">
        <v>399</v>
      </c>
      <c r="D643" s="312" t="s">
        <v>700</v>
      </c>
      <c r="E643" s="312" t="s">
        <v>327</v>
      </c>
      <c r="F643" s="307">
        <v>2497400</v>
      </c>
      <c r="G643" s="307">
        <v>2497400</v>
      </c>
      <c r="H643" s="123" t="str">
        <f t="shared" si="10"/>
        <v>08040530040000244</v>
      </c>
    </row>
    <row r="644" spans="1:8">
      <c r="A644" s="311" t="s">
        <v>1308</v>
      </c>
      <c r="B644" s="312" t="s">
        <v>228</v>
      </c>
      <c r="C644" s="312" t="s">
        <v>399</v>
      </c>
      <c r="D644" s="312" t="s">
        <v>700</v>
      </c>
      <c r="E644" s="312" t="s">
        <v>1309</v>
      </c>
      <c r="F644" s="307">
        <v>13500</v>
      </c>
      <c r="G644" s="307">
        <v>13500</v>
      </c>
      <c r="H644" s="123" t="str">
        <f t="shared" si="10"/>
        <v>08040530040000800</v>
      </c>
    </row>
    <row r="645" spans="1:8">
      <c r="A645" s="311" t="s">
        <v>1193</v>
      </c>
      <c r="B645" s="312" t="s">
        <v>228</v>
      </c>
      <c r="C645" s="312" t="s">
        <v>399</v>
      </c>
      <c r="D645" s="312" t="s">
        <v>700</v>
      </c>
      <c r="E645" s="312" t="s">
        <v>1194</v>
      </c>
      <c r="F645" s="307">
        <v>13500</v>
      </c>
      <c r="G645" s="307">
        <v>13500</v>
      </c>
      <c r="H645" s="123" t="str">
        <f t="shared" si="10"/>
        <v>08040530040000850</v>
      </c>
    </row>
    <row r="646" spans="1:8">
      <c r="A646" s="311" t="s">
        <v>1922</v>
      </c>
      <c r="B646" s="312" t="s">
        <v>228</v>
      </c>
      <c r="C646" s="312" t="s">
        <v>399</v>
      </c>
      <c r="D646" s="312" t="s">
        <v>700</v>
      </c>
      <c r="E646" s="312" t="s">
        <v>1923</v>
      </c>
      <c r="F646" s="307">
        <v>5000</v>
      </c>
      <c r="G646" s="307">
        <v>5000</v>
      </c>
      <c r="H646" s="123" t="str">
        <f t="shared" si="10"/>
        <v>08040530040000852</v>
      </c>
    </row>
    <row r="647" spans="1:8">
      <c r="A647" s="311" t="s">
        <v>1053</v>
      </c>
      <c r="B647" s="312" t="s">
        <v>228</v>
      </c>
      <c r="C647" s="312" t="s">
        <v>399</v>
      </c>
      <c r="D647" s="312" t="s">
        <v>700</v>
      </c>
      <c r="E647" s="312" t="s">
        <v>1054</v>
      </c>
      <c r="F647" s="307">
        <v>8500</v>
      </c>
      <c r="G647" s="307">
        <v>8500</v>
      </c>
      <c r="H647" s="123" t="str">
        <f t="shared" si="10"/>
        <v>08040530040000853</v>
      </c>
    </row>
    <row r="648" spans="1:8" ht="165.75">
      <c r="A648" s="311" t="s">
        <v>507</v>
      </c>
      <c r="B648" s="312" t="s">
        <v>228</v>
      </c>
      <c r="C648" s="312" t="s">
        <v>399</v>
      </c>
      <c r="D648" s="312" t="s">
        <v>701</v>
      </c>
      <c r="E648" s="312" t="s">
        <v>1166</v>
      </c>
      <c r="F648" s="307">
        <v>54253370</v>
      </c>
      <c r="G648" s="307">
        <v>54253370</v>
      </c>
      <c r="H648" s="123" t="str">
        <f t="shared" si="10"/>
        <v>08040530041000</v>
      </c>
    </row>
    <row r="649" spans="1:8" ht="76.5">
      <c r="A649" s="311" t="s">
        <v>1305</v>
      </c>
      <c r="B649" s="312" t="s">
        <v>228</v>
      </c>
      <c r="C649" s="312" t="s">
        <v>399</v>
      </c>
      <c r="D649" s="312" t="s">
        <v>701</v>
      </c>
      <c r="E649" s="312" t="s">
        <v>271</v>
      </c>
      <c r="F649" s="307">
        <v>54253370</v>
      </c>
      <c r="G649" s="307">
        <v>54253370</v>
      </c>
      <c r="H649" s="123" t="str">
        <f t="shared" si="10"/>
        <v>08040530041000100</v>
      </c>
    </row>
    <row r="650" spans="1:8" ht="25.5">
      <c r="A650" s="311" t="s">
        <v>1182</v>
      </c>
      <c r="B650" s="312" t="s">
        <v>228</v>
      </c>
      <c r="C650" s="312" t="s">
        <v>399</v>
      </c>
      <c r="D650" s="312" t="s">
        <v>701</v>
      </c>
      <c r="E650" s="312" t="s">
        <v>133</v>
      </c>
      <c r="F650" s="307">
        <v>54253370</v>
      </c>
      <c r="G650" s="307">
        <v>54253370</v>
      </c>
      <c r="H650" s="123" t="str">
        <f t="shared" si="10"/>
        <v>08040530041000110</v>
      </c>
    </row>
    <row r="651" spans="1:8">
      <c r="A651" s="311" t="s">
        <v>1130</v>
      </c>
      <c r="B651" s="312" t="s">
        <v>228</v>
      </c>
      <c r="C651" s="312" t="s">
        <v>399</v>
      </c>
      <c r="D651" s="312" t="s">
        <v>701</v>
      </c>
      <c r="E651" s="312" t="s">
        <v>340</v>
      </c>
      <c r="F651" s="307">
        <v>41669255</v>
      </c>
      <c r="G651" s="307">
        <v>41669255</v>
      </c>
      <c r="H651" s="123" t="str">
        <f t="shared" si="10"/>
        <v>08040530041000111</v>
      </c>
    </row>
    <row r="652" spans="1:8" ht="51">
      <c r="A652" s="311" t="s">
        <v>1131</v>
      </c>
      <c r="B652" s="312" t="s">
        <v>228</v>
      </c>
      <c r="C652" s="312" t="s">
        <v>399</v>
      </c>
      <c r="D652" s="312" t="s">
        <v>701</v>
      </c>
      <c r="E652" s="312" t="s">
        <v>1052</v>
      </c>
      <c r="F652" s="307">
        <v>12584115</v>
      </c>
      <c r="G652" s="307">
        <v>12584115</v>
      </c>
      <c r="H652" s="123" t="str">
        <f t="shared" si="10"/>
        <v>08040530041000119</v>
      </c>
    </row>
    <row r="653" spans="1:8" ht="127.5">
      <c r="A653" s="311" t="s">
        <v>508</v>
      </c>
      <c r="B653" s="312" t="s">
        <v>228</v>
      </c>
      <c r="C653" s="312" t="s">
        <v>399</v>
      </c>
      <c r="D653" s="312" t="s">
        <v>703</v>
      </c>
      <c r="E653" s="312" t="s">
        <v>1166</v>
      </c>
      <c r="F653" s="307">
        <v>400000</v>
      </c>
      <c r="G653" s="307">
        <v>400000</v>
      </c>
      <c r="H653" s="123" t="str">
        <f t="shared" si="10"/>
        <v>08040530047000</v>
      </c>
    </row>
    <row r="654" spans="1:8" ht="76.5">
      <c r="A654" s="311" t="s">
        <v>1305</v>
      </c>
      <c r="B654" s="312" t="s">
        <v>228</v>
      </c>
      <c r="C654" s="312" t="s">
        <v>399</v>
      </c>
      <c r="D654" s="312" t="s">
        <v>703</v>
      </c>
      <c r="E654" s="312" t="s">
        <v>271</v>
      </c>
      <c r="F654" s="307">
        <v>400000</v>
      </c>
      <c r="G654" s="307">
        <v>400000</v>
      </c>
      <c r="H654" s="123" t="str">
        <f t="shared" si="10"/>
        <v>08040530047000100</v>
      </c>
    </row>
    <row r="655" spans="1:8" ht="25.5">
      <c r="A655" s="311" t="s">
        <v>1182</v>
      </c>
      <c r="B655" s="312" t="s">
        <v>228</v>
      </c>
      <c r="C655" s="312" t="s">
        <v>399</v>
      </c>
      <c r="D655" s="312" t="s">
        <v>703</v>
      </c>
      <c r="E655" s="312" t="s">
        <v>133</v>
      </c>
      <c r="F655" s="307">
        <v>400000</v>
      </c>
      <c r="G655" s="307">
        <v>400000</v>
      </c>
      <c r="H655" s="123" t="str">
        <f t="shared" si="10"/>
        <v>08040530047000110</v>
      </c>
    </row>
    <row r="656" spans="1:8" ht="25.5">
      <c r="A656" s="311" t="s">
        <v>1139</v>
      </c>
      <c r="B656" s="312" t="s">
        <v>228</v>
      </c>
      <c r="C656" s="312" t="s">
        <v>399</v>
      </c>
      <c r="D656" s="312" t="s">
        <v>703</v>
      </c>
      <c r="E656" s="312" t="s">
        <v>388</v>
      </c>
      <c r="F656" s="307">
        <v>400000</v>
      </c>
      <c r="G656" s="307">
        <v>400000</v>
      </c>
      <c r="H656" s="123" t="str">
        <f t="shared" si="10"/>
        <v>08040530047000112</v>
      </c>
    </row>
    <row r="657" spans="1:8" ht="127.5">
      <c r="A657" s="311" t="s">
        <v>564</v>
      </c>
      <c r="B657" s="312" t="s">
        <v>228</v>
      </c>
      <c r="C657" s="312" t="s">
        <v>399</v>
      </c>
      <c r="D657" s="312" t="s">
        <v>704</v>
      </c>
      <c r="E657" s="312" t="s">
        <v>1166</v>
      </c>
      <c r="F657" s="307">
        <v>690000</v>
      </c>
      <c r="G657" s="307">
        <v>690000</v>
      </c>
      <c r="H657" s="123" t="str">
        <f t="shared" si="10"/>
        <v>0804053004Г000</v>
      </c>
    </row>
    <row r="658" spans="1:8" ht="38.25">
      <c r="A658" s="311" t="s">
        <v>1306</v>
      </c>
      <c r="B658" s="312" t="s">
        <v>228</v>
      </c>
      <c r="C658" s="312" t="s">
        <v>399</v>
      </c>
      <c r="D658" s="312" t="s">
        <v>704</v>
      </c>
      <c r="E658" s="312" t="s">
        <v>1307</v>
      </c>
      <c r="F658" s="307">
        <v>690000</v>
      </c>
      <c r="G658" s="307">
        <v>690000</v>
      </c>
      <c r="H658" s="123" t="str">
        <f t="shared" si="10"/>
        <v>0804053004Г000200</v>
      </c>
    </row>
    <row r="659" spans="1:8" ht="38.25">
      <c r="A659" s="311" t="s">
        <v>1188</v>
      </c>
      <c r="B659" s="312" t="s">
        <v>228</v>
      </c>
      <c r="C659" s="312" t="s">
        <v>399</v>
      </c>
      <c r="D659" s="312" t="s">
        <v>704</v>
      </c>
      <c r="E659" s="312" t="s">
        <v>1189</v>
      </c>
      <c r="F659" s="307">
        <v>690000</v>
      </c>
      <c r="G659" s="307">
        <v>690000</v>
      </c>
      <c r="H659" s="123" t="str">
        <f t="shared" si="10"/>
        <v>0804053004Г000240</v>
      </c>
    </row>
    <row r="660" spans="1:8">
      <c r="A660" s="311" t="s">
        <v>1214</v>
      </c>
      <c r="B660" s="312" t="s">
        <v>228</v>
      </c>
      <c r="C660" s="312" t="s">
        <v>399</v>
      </c>
      <c r="D660" s="312" t="s">
        <v>704</v>
      </c>
      <c r="E660" s="312" t="s">
        <v>327</v>
      </c>
      <c r="F660" s="307">
        <v>30000</v>
      </c>
      <c r="G660" s="307">
        <v>30000</v>
      </c>
      <c r="H660" s="123" t="str">
        <f t="shared" si="10"/>
        <v>0804053004Г000244</v>
      </c>
    </row>
    <row r="661" spans="1:8">
      <c r="A661" s="311" t="s">
        <v>1660</v>
      </c>
      <c r="B661" s="312" t="s">
        <v>228</v>
      </c>
      <c r="C661" s="312" t="s">
        <v>399</v>
      </c>
      <c r="D661" s="312" t="s">
        <v>704</v>
      </c>
      <c r="E661" s="312" t="s">
        <v>1661</v>
      </c>
      <c r="F661" s="307">
        <v>660000</v>
      </c>
      <c r="G661" s="307">
        <v>660000</v>
      </c>
      <c r="H661" s="123" t="str">
        <f t="shared" si="10"/>
        <v>0804053004Г000247</v>
      </c>
    </row>
    <row r="662" spans="1:8" ht="89.25">
      <c r="A662" s="311" t="s">
        <v>1594</v>
      </c>
      <c r="B662" s="312" t="s">
        <v>228</v>
      </c>
      <c r="C662" s="312" t="s">
        <v>399</v>
      </c>
      <c r="D662" s="312" t="s">
        <v>1595</v>
      </c>
      <c r="E662" s="312" t="s">
        <v>1166</v>
      </c>
      <c r="F662" s="307">
        <v>54280</v>
      </c>
      <c r="G662" s="307">
        <v>54280</v>
      </c>
      <c r="H662" s="123" t="str">
        <f t="shared" si="10"/>
        <v>0804053004М000</v>
      </c>
    </row>
    <row r="663" spans="1:8" ht="38.25">
      <c r="A663" s="311" t="s">
        <v>1306</v>
      </c>
      <c r="B663" s="312" t="s">
        <v>228</v>
      </c>
      <c r="C663" s="312" t="s">
        <v>399</v>
      </c>
      <c r="D663" s="312" t="s">
        <v>1595</v>
      </c>
      <c r="E663" s="312" t="s">
        <v>1307</v>
      </c>
      <c r="F663" s="307">
        <v>54280</v>
      </c>
      <c r="G663" s="307">
        <v>54280</v>
      </c>
      <c r="H663" s="123" t="str">
        <f t="shared" si="10"/>
        <v>0804053004М000200</v>
      </c>
    </row>
    <row r="664" spans="1:8" ht="38.25">
      <c r="A664" s="311" t="s">
        <v>1188</v>
      </c>
      <c r="B664" s="312" t="s">
        <v>228</v>
      </c>
      <c r="C664" s="312" t="s">
        <v>399</v>
      </c>
      <c r="D664" s="312" t="s">
        <v>1595</v>
      </c>
      <c r="E664" s="312" t="s">
        <v>1189</v>
      </c>
      <c r="F664" s="307">
        <v>54280</v>
      </c>
      <c r="G664" s="307">
        <v>54280</v>
      </c>
      <c r="H664" s="123" t="str">
        <f t="shared" si="10"/>
        <v>0804053004М000240</v>
      </c>
    </row>
    <row r="665" spans="1:8">
      <c r="A665" s="311" t="s">
        <v>1214</v>
      </c>
      <c r="B665" s="312" t="s">
        <v>228</v>
      </c>
      <c r="C665" s="312" t="s">
        <v>399</v>
      </c>
      <c r="D665" s="312" t="s">
        <v>1595</v>
      </c>
      <c r="E665" s="312" t="s">
        <v>327</v>
      </c>
      <c r="F665" s="307">
        <v>54280</v>
      </c>
      <c r="G665" s="307">
        <v>54280</v>
      </c>
      <c r="H665" s="123" t="str">
        <f t="shared" si="10"/>
        <v>0804053004М000244</v>
      </c>
    </row>
    <row r="666" spans="1:8" ht="114.75">
      <c r="A666" s="311" t="s">
        <v>952</v>
      </c>
      <c r="B666" s="312" t="s">
        <v>228</v>
      </c>
      <c r="C666" s="312" t="s">
        <v>399</v>
      </c>
      <c r="D666" s="312" t="s">
        <v>953</v>
      </c>
      <c r="E666" s="312" t="s">
        <v>1166</v>
      </c>
      <c r="F666" s="307">
        <v>210000</v>
      </c>
      <c r="G666" s="307">
        <v>210000</v>
      </c>
      <c r="H666" s="123" t="str">
        <f t="shared" si="10"/>
        <v>0804053004Э000</v>
      </c>
    </row>
    <row r="667" spans="1:8" ht="38.25">
      <c r="A667" s="311" t="s">
        <v>1306</v>
      </c>
      <c r="B667" s="312" t="s">
        <v>228</v>
      </c>
      <c r="C667" s="312" t="s">
        <v>399</v>
      </c>
      <c r="D667" s="312" t="s">
        <v>953</v>
      </c>
      <c r="E667" s="312" t="s">
        <v>1307</v>
      </c>
      <c r="F667" s="307">
        <v>210000</v>
      </c>
      <c r="G667" s="307">
        <v>210000</v>
      </c>
      <c r="H667" s="123" t="str">
        <f t="shared" si="10"/>
        <v>0804053004Э000200</v>
      </c>
    </row>
    <row r="668" spans="1:8" ht="38.25">
      <c r="A668" s="311" t="s">
        <v>1188</v>
      </c>
      <c r="B668" s="312" t="s">
        <v>228</v>
      </c>
      <c r="C668" s="312" t="s">
        <v>399</v>
      </c>
      <c r="D668" s="312" t="s">
        <v>953</v>
      </c>
      <c r="E668" s="312" t="s">
        <v>1189</v>
      </c>
      <c r="F668" s="307">
        <v>210000</v>
      </c>
      <c r="G668" s="307">
        <v>210000</v>
      </c>
      <c r="H668" s="123" t="str">
        <f t="shared" si="10"/>
        <v>0804053004Э000240</v>
      </c>
    </row>
    <row r="669" spans="1:8">
      <c r="A669" s="311" t="s">
        <v>1660</v>
      </c>
      <c r="B669" s="312" t="s">
        <v>228</v>
      </c>
      <c r="C669" s="312" t="s">
        <v>399</v>
      </c>
      <c r="D669" s="312" t="s">
        <v>953</v>
      </c>
      <c r="E669" s="312" t="s">
        <v>1661</v>
      </c>
      <c r="F669" s="307">
        <v>210000</v>
      </c>
      <c r="G669" s="307">
        <v>210000</v>
      </c>
      <c r="H669" s="123" t="str">
        <f t="shared" si="10"/>
        <v>0804053004Э000247</v>
      </c>
    </row>
    <row r="670" spans="1:8">
      <c r="A670" s="311" t="s">
        <v>246</v>
      </c>
      <c r="B670" s="312" t="s">
        <v>228</v>
      </c>
      <c r="C670" s="312" t="s">
        <v>1136</v>
      </c>
      <c r="D670" s="312" t="s">
        <v>1166</v>
      </c>
      <c r="E670" s="312" t="s">
        <v>1166</v>
      </c>
      <c r="F670" s="307">
        <v>21079998</v>
      </c>
      <c r="G670" s="307">
        <v>21079998</v>
      </c>
      <c r="H670" s="123" t="str">
        <f t="shared" si="10"/>
        <v>1100</v>
      </c>
    </row>
    <row r="671" spans="1:8">
      <c r="A671" s="311" t="s">
        <v>1219</v>
      </c>
      <c r="B671" s="312" t="s">
        <v>228</v>
      </c>
      <c r="C671" s="312" t="s">
        <v>1220</v>
      </c>
      <c r="D671" s="312" t="s">
        <v>1166</v>
      </c>
      <c r="E671" s="312" t="s">
        <v>1166</v>
      </c>
      <c r="F671" s="307">
        <v>21029998</v>
      </c>
      <c r="G671" s="307">
        <v>21029998</v>
      </c>
      <c r="H671" s="123" t="str">
        <f t="shared" si="10"/>
        <v>1101</v>
      </c>
    </row>
    <row r="672" spans="1:8" ht="38.25">
      <c r="A672" s="311" t="s">
        <v>1335</v>
      </c>
      <c r="B672" s="312" t="s">
        <v>228</v>
      </c>
      <c r="C672" s="312" t="s">
        <v>1220</v>
      </c>
      <c r="D672" s="312" t="s">
        <v>984</v>
      </c>
      <c r="E672" s="312" t="s">
        <v>1166</v>
      </c>
      <c r="F672" s="307">
        <v>21029998</v>
      </c>
      <c r="G672" s="307">
        <v>21029998</v>
      </c>
      <c r="H672" s="123" t="str">
        <f t="shared" si="10"/>
        <v>11010700000000</v>
      </c>
    </row>
    <row r="673" spans="1:8" ht="25.5">
      <c r="A673" s="311" t="s">
        <v>472</v>
      </c>
      <c r="B673" s="312" t="s">
        <v>228</v>
      </c>
      <c r="C673" s="312" t="s">
        <v>1220</v>
      </c>
      <c r="D673" s="312" t="s">
        <v>985</v>
      </c>
      <c r="E673" s="312" t="s">
        <v>1166</v>
      </c>
      <c r="F673" s="307">
        <v>21029998</v>
      </c>
      <c r="G673" s="307">
        <v>21029998</v>
      </c>
      <c r="H673" s="123" t="str">
        <f t="shared" si="10"/>
        <v>11010710000000</v>
      </c>
    </row>
    <row r="674" spans="1:8" ht="140.25">
      <c r="A674" s="311" t="s">
        <v>1168</v>
      </c>
      <c r="B674" s="312" t="s">
        <v>228</v>
      </c>
      <c r="C674" s="312" t="s">
        <v>1220</v>
      </c>
      <c r="D674" s="312" t="s">
        <v>1169</v>
      </c>
      <c r="E674" s="312" t="s">
        <v>1166</v>
      </c>
      <c r="F674" s="307">
        <v>12185998</v>
      </c>
      <c r="G674" s="307">
        <v>12185998</v>
      </c>
      <c r="H674" s="123" t="str">
        <f t="shared" si="10"/>
        <v>11010710040000</v>
      </c>
    </row>
    <row r="675" spans="1:8" ht="38.25">
      <c r="A675" s="311" t="s">
        <v>1314</v>
      </c>
      <c r="B675" s="312" t="s">
        <v>228</v>
      </c>
      <c r="C675" s="312" t="s">
        <v>1220</v>
      </c>
      <c r="D675" s="312" t="s">
        <v>1169</v>
      </c>
      <c r="E675" s="312" t="s">
        <v>1315</v>
      </c>
      <c r="F675" s="307">
        <v>12185998</v>
      </c>
      <c r="G675" s="307">
        <v>12185998</v>
      </c>
      <c r="H675" s="123" t="str">
        <f t="shared" si="10"/>
        <v>11010710040000600</v>
      </c>
    </row>
    <row r="676" spans="1:8">
      <c r="A676" s="311" t="s">
        <v>1190</v>
      </c>
      <c r="B676" s="312" t="s">
        <v>228</v>
      </c>
      <c r="C676" s="312" t="s">
        <v>1220</v>
      </c>
      <c r="D676" s="312" t="s">
        <v>1169</v>
      </c>
      <c r="E676" s="312" t="s">
        <v>1191</v>
      </c>
      <c r="F676" s="307">
        <v>12185998</v>
      </c>
      <c r="G676" s="307">
        <v>12185998</v>
      </c>
      <c r="H676" s="123" t="str">
        <f t="shared" si="10"/>
        <v>11010710040000610</v>
      </c>
    </row>
    <row r="677" spans="1:8" ht="76.5">
      <c r="A677" s="311" t="s">
        <v>344</v>
      </c>
      <c r="B677" s="312" t="s">
        <v>228</v>
      </c>
      <c r="C677" s="312" t="s">
        <v>1220</v>
      </c>
      <c r="D677" s="312" t="s">
        <v>1169</v>
      </c>
      <c r="E677" s="312" t="s">
        <v>345</v>
      </c>
      <c r="F677" s="307">
        <v>12185998</v>
      </c>
      <c r="G677" s="307">
        <v>12185998</v>
      </c>
      <c r="H677" s="123" t="str">
        <f t="shared" si="10"/>
        <v>11010710040000611</v>
      </c>
    </row>
    <row r="678" spans="1:8" ht="178.5">
      <c r="A678" s="311" t="s">
        <v>1170</v>
      </c>
      <c r="B678" s="312" t="s">
        <v>228</v>
      </c>
      <c r="C678" s="312" t="s">
        <v>1220</v>
      </c>
      <c r="D678" s="312" t="s">
        <v>1171</v>
      </c>
      <c r="E678" s="312" t="s">
        <v>1166</v>
      </c>
      <c r="F678" s="307">
        <v>3295000</v>
      </c>
      <c r="G678" s="307">
        <v>3295000</v>
      </c>
      <c r="H678" s="123" t="str">
        <f t="shared" ref="H678:H741" si="11">CONCATENATE(C678,,D678,E678)</f>
        <v>11010710041000</v>
      </c>
    </row>
    <row r="679" spans="1:8" ht="38.25">
      <c r="A679" s="311" t="s">
        <v>1314</v>
      </c>
      <c r="B679" s="312" t="s">
        <v>228</v>
      </c>
      <c r="C679" s="312" t="s">
        <v>1220</v>
      </c>
      <c r="D679" s="312" t="s">
        <v>1171</v>
      </c>
      <c r="E679" s="312" t="s">
        <v>1315</v>
      </c>
      <c r="F679" s="307">
        <v>3295000</v>
      </c>
      <c r="G679" s="307">
        <v>3295000</v>
      </c>
      <c r="H679" s="123" t="str">
        <f t="shared" si="11"/>
        <v>11010710041000600</v>
      </c>
    </row>
    <row r="680" spans="1:8">
      <c r="A680" s="311" t="s">
        <v>1190</v>
      </c>
      <c r="B680" s="312" t="s">
        <v>228</v>
      </c>
      <c r="C680" s="312" t="s">
        <v>1220</v>
      </c>
      <c r="D680" s="312" t="s">
        <v>1171</v>
      </c>
      <c r="E680" s="312" t="s">
        <v>1191</v>
      </c>
      <c r="F680" s="307">
        <v>3295000</v>
      </c>
      <c r="G680" s="307">
        <v>3295000</v>
      </c>
      <c r="H680" s="123" t="str">
        <f t="shared" si="11"/>
        <v>11010710041000610</v>
      </c>
    </row>
    <row r="681" spans="1:8" ht="76.5">
      <c r="A681" s="311" t="s">
        <v>344</v>
      </c>
      <c r="B681" s="312" t="s">
        <v>228</v>
      </c>
      <c r="C681" s="312" t="s">
        <v>1220</v>
      </c>
      <c r="D681" s="312" t="s">
        <v>1171</v>
      </c>
      <c r="E681" s="312" t="s">
        <v>345</v>
      </c>
      <c r="F681" s="307">
        <v>3295000</v>
      </c>
      <c r="G681" s="307">
        <v>3295000</v>
      </c>
      <c r="H681" s="123" t="str">
        <f t="shared" si="11"/>
        <v>11010710041000611</v>
      </c>
    </row>
    <row r="682" spans="1:8" ht="127.5">
      <c r="A682" s="311" t="s">
        <v>1172</v>
      </c>
      <c r="B682" s="312" t="s">
        <v>228</v>
      </c>
      <c r="C682" s="312" t="s">
        <v>1220</v>
      </c>
      <c r="D682" s="312" t="s">
        <v>1173</v>
      </c>
      <c r="E682" s="312" t="s">
        <v>1166</v>
      </c>
      <c r="F682" s="307">
        <v>25000</v>
      </c>
      <c r="G682" s="307">
        <v>25000</v>
      </c>
      <c r="H682" s="123" t="str">
        <f t="shared" si="11"/>
        <v>11010710047000</v>
      </c>
    </row>
    <row r="683" spans="1:8" ht="38.25">
      <c r="A683" s="311" t="s">
        <v>1314</v>
      </c>
      <c r="B683" s="312" t="s">
        <v>228</v>
      </c>
      <c r="C683" s="312" t="s">
        <v>1220</v>
      </c>
      <c r="D683" s="312" t="s">
        <v>1173</v>
      </c>
      <c r="E683" s="312" t="s">
        <v>1315</v>
      </c>
      <c r="F683" s="307">
        <v>25000</v>
      </c>
      <c r="G683" s="307">
        <v>25000</v>
      </c>
      <c r="H683" s="123" t="str">
        <f t="shared" si="11"/>
        <v>11010710047000600</v>
      </c>
    </row>
    <row r="684" spans="1:8">
      <c r="A684" s="311" t="s">
        <v>1190</v>
      </c>
      <c r="B684" s="312" t="s">
        <v>228</v>
      </c>
      <c r="C684" s="312" t="s">
        <v>1220</v>
      </c>
      <c r="D684" s="312" t="s">
        <v>1173</v>
      </c>
      <c r="E684" s="312" t="s">
        <v>1191</v>
      </c>
      <c r="F684" s="307">
        <v>25000</v>
      </c>
      <c r="G684" s="307">
        <v>25000</v>
      </c>
      <c r="H684" s="123" t="str">
        <f t="shared" si="11"/>
        <v>11010710047000610</v>
      </c>
    </row>
    <row r="685" spans="1:8" ht="25.5">
      <c r="A685" s="311" t="s">
        <v>363</v>
      </c>
      <c r="B685" s="312" t="s">
        <v>228</v>
      </c>
      <c r="C685" s="312" t="s">
        <v>1220</v>
      </c>
      <c r="D685" s="312" t="s">
        <v>1173</v>
      </c>
      <c r="E685" s="312" t="s">
        <v>364</v>
      </c>
      <c r="F685" s="307">
        <v>25000</v>
      </c>
      <c r="G685" s="307">
        <v>25000</v>
      </c>
      <c r="H685" s="123" t="str">
        <f t="shared" si="11"/>
        <v>11010710047000612</v>
      </c>
    </row>
    <row r="686" spans="1:8" ht="127.5">
      <c r="A686" s="311" t="s">
        <v>1174</v>
      </c>
      <c r="B686" s="312" t="s">
        <v>228</v>
      </c>
      <c r="C686" s="312" t="s">
        <v>1220</v>
      </c>
      <c r="D686" s="312" t="s">
        <v>1175</v>
      </c>
      <c r="E686" s="312" t="s">
        <v>1166</v>
      </c>
      <c r="F686" s="307">
        <v>2791260</v>
      </c>
      <c r="G686" s="307">
        <v>2791260</v>
      </c>
      <c r="H686" s="123" t="str">
        <f t="shared" si="11"/>
        <v>1101071004Г000</v>
      </c>
    </row>
    <row r="687" spans="1:8" ht="38.25">
      <c r="A687" s="311" t="s">
        <v>1314</v>
      </c>
      <c r="B687" s="312" t="s">
        <v>228</v>
      </c>
      <c r="C687" s="312" t="s">
        <v>1220</v>
      </c>
      <c r="D687" s="312" t="s">
        <v>1175</v>
      </c>
      <c r="E687" s="312" t="s">
        <v>1315</v>
      </c>
      <c r="F687" s="307">
        <v>2791260</v>
      </c>
      <c r="G687" s="307">
        <v>2791260</v>
      </c>
      <c r="H687" s="123" t="str">
        <f t="shared" si="11"/>
        <v>1101071004Г000600</v>
      </c>
    </row>
    <row r="688" spans="1:8">
      <c r="A688" s="311" t="s">
        <v>1190</v>
      </c>
      <c r="B688" s="312" t="s">
        <v>228</v>
      </c>
      <c r="C688" s="312" t="s">
        <v>1220</v>
      </c>
      <c r="D688" s="312" t="s">
        <v>1175</v>
      </c>
      <c r="E688" s="312" t="s">
        <v>1191</v>
      </c>
      <c r="F688" s="307">
        <v>2791260</v>
      </c>
      <c r="G688" s="307">
        <v>2791260</v>
      </c>
      <c r="H688" s="123" t="str">
        <f t="shared" si="11"/>
        <v>1101071004Г000610</v>
      </c>
    </row>
    <row r="689" spans="1:8" ht="76.5">
      <c r="A689" s="311" t="s">
        <v>344</v>
      </c>
      <c r="B689" s="312" t="s">
        <v>228</v>
      </c>
      <c r="C689" s="312" t="s">
        <v>1220</v>
      </c>
      <c r="D689" s="312" t="s">
        <v>1175</v>
      </c>
      <c r="E689" s="312" t="s">
        <v>345</v>
      </c>
      <c r="F689" s="307">
        <v>2791260</v>
      </c>
      <c r="G689" s="307">
        <v>2791260</v>
      </c>
      <c r="H689" s="123" t="str">
        <f t="shared" si="11"/>
        <v>1101071004Г000611</v>
      </c>
    </row>
    <row r="690" spans="1:8" ht="140.25">
      <c r="A690" s="311" t="s">
        <v>1602</v>
      </c>
      <c r="B690" s="312" t="s">
        <v>228</v>
      </c>
      <c r="C690" s="312" t="s">
        <v>1220</v>
      </c>
      <c r="D690" s="312" t="s">
        <v>1603</v>
      </c>
      <c r="E690" s="312" t="s">
        <v>1166</v>
      </c>
      <c r="F690" s="307">
        <v>73263</v>
      </c>
      <c r="G690" s="307">
        <v>73263</v>
      </c>
      <c r="H690" s="123" t="str">
        <f t="shared" si="11"/>
        <v>1101071004М000</v>
      </c>
    </row>
    <row r="691" spans="1:8" ht="38.25">
      <c r="A691" s="311" t="s">
        <v>1314</v>
      </c>
      <c r="B691" s="312" t="s">
        <v>228</v>
      </c>
      <c r="C691" s="312" t="s">
        <v>1220</v>
      </c>
      <c r="D691" s="312" t="s">
        <v>1603</v>
      </c>
      <c r="E691" s="312" t="s">
        <v>1315</v>
      </c>
      <c r="F691" s="307">
        <v>73263</v>
      </c>
      <c r="G691" s="307">
        <v>73263</v>
      </c>
      <c r="H691" s="123" t="str">
        <f t="shared" si="11"/>
        <v>1101071004М000600</v>
      </c>
    </row>
    <row r="692" spans="1:8">
      <c r="A692" s="311" t="s">
        <v>1190</v>
      </c>
      <c r="B692" s="312" t="s">
        <v>228</v>
      </c>
      <c r="C692" s="312" t="s">
        <v>1220</v>
      </c>
      <c r="D692" s="312" t="s">
        <v>1603</v>
      </c>
      <c r="E692" s="312" t="s">
        <v>1191</v>
      </c>
      <c r="F692" s="307">
        <v>73263</v>
      </c>
      <c r="G692" s="307">
        <v>73263</v>
      </c>
      <c r="H692" s="123" t="str">
        <f t="shared" si="11"/>
        <v>1101071004М000610</v>
      </c>
    </row>
    <row r="693" spans="1:8" ht="76.5">
      <c r="A693" s="311" t="s">
        <v>344</v>
      </c>
      <c r="B693" s="312" t="s">
        <v>228</v>
      </c>
      <c r="C693" s="312" t="s">
        <v>1220</v>
      </c>
      <c r="D693" s="312" t="s">
        <v>1603</v>
      </c>
      <c r="E693" s="312" t="s">
        <v>345</v>
      </c>
      <c r="F693" s="307">
        <v>73263</v>
      </c>
      <c r="G693" s="307">
        <v>73263</v>
      </c>
      <c r="H693" s="123" t="str">
        <f t="shared" si="11"/>
        <v>1101071004М000611</v>
      </c>
    </row>
    <row r="694" spans="1:8" ht="114.75">
      <c r="A694" s="311" t="s">
        <v>1176</v>
      </c>
      <c r="B694" s="312" t="s">
        <v>228</v>
      </c>
      <c r="C694" s="312" t="s">
        <v>1220</v>
      </c>
      <c r="D694" s="312" t="s">
        <v>1177</v>
      </c>
      <c r="E694" s="312" t="s">
        <v>1166</v>
      </c>
      <c r="F694" s="307">
        <v>1629477</v>
      </c>
      <c r="G694" s="307">
        <v>1629477</v>
      </c>
      <c r="H694" s="123" t="str">
        <f t="shared" si="11"/>
        <v>1101071004Э000</v>
      </c>
    </row>
    <row r="695" spans="1:8" ht="38.25">
      <c r="A695" s="311" t="s">
        <v>1314</v>
      </c>
      <c r="B695" s="312" t="s">
        <v>228</v>
      </c>
      <c r="C695" s="312" t="s">
        <v>1220</v>
      </c>
      <c r="D695" s="312" t="s">
        <v>1177</v>
      </c>
      <c r="E695" s="312" t="s">
        <v>1315</v>
      </c>
      <c r="F695" s="307">
        <v>1629477</v>
      </c>
      <c r="G695" s="307">
        <v>1629477</v>
      </c>
      <c r="H695" s="123" t="str">
        <f t="shared" si="11"/>
        <v>1101071004Э000600</v>
      </c>
    </row>
    <row r="696" spans="1:8">
      <c r="A696" s="311" t="s">
        <v>1190</v>
      </c>
      <c r="B696" s="312" t="s">
        <v>228</v>
      </c>
      <c r="C696" s="312" t="s">
        <v>1220</v>
      </c>
      <c r="D696" s="312" t="s">
        <v>1177</v>
      </c>
      <c r="E696" s="312" t="s">
        <v>1191</v>
      </c>
      <c r="F696" s="307">
        <v>1629477</v>
      </c>
      <c r="G696" s="307">
        <v>1629477</v>
      </c>
      <c r="H696" s="123" t="str">
        <f t="shared" si="11"/>
        <v>1101071004Э000610</v>
      </c>
    </row>
    <row r="697" spans="1:8" ht="76.5">
      <c r="A697" s="311" t="s">
        <v>344</v>
      </c>
      <c r="B697" s="312" t="s">
        <v>228</v>
      </c>
      <c r="C697" s="312" t="s">
        <v>1220</v>
      </c>
      <c r="D697" s="312" t="s">
        <v>1177</v>
      </c>
      <c r="E697" s="312" t="s">
        <v>345</v>
      </c>
      <c r="F697" s="307">
        <v>1629477</v>
      </c>
      <c r="G697" s="307">
        <v>1629477</v>
      </c>
      <c r="H697" s="123" t="str">
        <f t="shared" si="11"/>
        <v>1101071004Э000611</v>
      </c>
    </row>
    <row r="698" spans="1:8" ht="102">
      <c r="A698" s="311" t="s">
        <v>1178</v>
      </c>
      <c r="B698" s="312" t="s">
        <v>228</v>
      </c>
      <c r="C698" s="312" t="s">
        <v>1220</v>
      </c>
      <c r="D698" s="312" t="s">
        <v>1179</v>
      </c>
      <c r="E698" s="312" t="s">
        <v>1166</v>
      </c>
      <c r="F698" s="307">
        <v>1030000</v>
      </c>
      <c r="G698" s="307">
        <v>1030000</v>
      </c>
      <c r="H698" s="123" t="str">
        <f t="shared" si="11"/>
        <v>110107100Ч0020</v>
      </c>
    </row>
    <row r="699" spans="1:8" ht="38.25">
      <c r="A699" s="311" t="s">
        <v>1314</v>
      </c>
      <c r="B699" s="312" t="s">
        <v>228</v>
      </c>
      <c r="C699" s="312" t="s">
        <v>1220</v>
      </c>
      <c r="D699" s="312" t="s">
        <v>1179</v>
      </c>
      <c r="E699" s="312" t="s">
        <v>1315</v>
      </c>
      <c r="F699" s="307">
        <v>1030000</v>
      </c>
      <c r="G699" s="307">
        <v>1030000</v>
      </c>
      <c r="H699" s="123" t="str">
        <f t="shared" si="11"/>
        <v>110107100Ч0020600</v>
      </c>
    </row>
    <row r="700" spans="1:8">
      <c r="A700" s="311" t="s">
        <v>1190</v>
      </c>
      <c r="B700" s="312" t="s">
        <v>228</v>
      </c>
      <c r="C700" s="312" t="s">
        <v>1220</v>
      </c>
      <c r="D700" s="312" t="s">
        <v>1179</v>
      </c>
      <c r="E700" s="312" t="s">
        <v>1191</v>
      </c>
      <c r="F700" s="307">
        <v>1030000</v>
      </c>
      <c r="G700" s="307">
        <v>1030000</v>
      </c>
      <c r="H700" s="123" t="str">
        <f t="shared" si="11"/>
        <v>110107100Ч0020610</v>
      </c>
    </row>
    <row r="701" spans="1:8" ht="76.5">
      <c r="A701" s="311" t="s">
        <v>344</v>
      </c>
      <c r="B701" s="312" t="s">
        <v>228</v>
      </c>
      <c r="C701" s="312" t="s">
        <v>1220</v>
      </c>
      <c r="D701" s="312" t="s">
        <v>1179</v>
      </c>
      <c r="E701" s="312" t="s">
        <v>345</v>
      </c>
      <c r="F701" s="307">
        <v>1030000</v>
      </c>
      <c r="G701" s="307">
        <v>1030000</v>
      </c>
      <c r="H701" s="123" t="str">
        <f t="shared" si="11"/>
        <v>110107100Ч0020611</v>
      </c>
    </row>
    <row r="702" spans="1:8">
      <c r="A702" s="311" t="s">
        <v>209</v>
      </c>
      <c r="B702" s="312" t="s">
        <v>228</v>
      </c>
      <c r="C702" s="312" t="s">
        <v>378</v>
      </c>
      <c r="D702" s="312" t="s">
        <v>1166</v>
      </c>
      <c r="E702" s="312" t="s">
        <v>1166</v>
      </c>
      <c r="F702" s="307">
        <v>50000</v>
      </c>
      <c r="G702" s="307">
        <v>50000</v>
      </c>
      <c r="H702" s="123" t="str">
        <f t="shared" si="11"/>
        <v>1102</v>
      </c>
    </row>
    <row r="703" spans="1:8" ht="38.25">
      <c r="A703" s="311" t="s">
        <v>1335</v>
      </c>
      <c r="B703" s="312" t="s">
        <v>228</v>
      </c>
      <c r="C703" s="312" t="s">
        <v>378</v>
      </c>
      <c r="D703" s="312" t="s">
        <v>984</v>
      </c>
      <c r="E703" s="312" t="s">
        <v>1166</v>
      </c>
      <c r="F703" s="307">
        <v>50000</v>
      </c>
      <c r="G703" s="307">
        <v>50000</v>
      </c>
      <c r="H703" s="123" t="str">
        <f t="shared" si="11"/>
        <v>11020700000000</v>
      </c>
    </row>
    <row r="704" spans="1:8" ht="25.5">
      <c r="A704" s="311" t="s">
        <v>474</v>
      </c>
      <c r="B704" s="312" t="s">
        <v>228</v>
      </c>
      <c r="C704" s="312" t="s">
        <v>378</v>
      </c>
      <c r="D704" s="312" t="s">
        <v>986</v>
      </c>
      <c r="E704" s="312" t="s">
        <v>1166</v>
      </c>
      <c r="F704" s="307">
        <v>50000</v>
      </c>
      <c r="G704" s="307">
        <v>50000</v>
      </c>
      <c r="H704" s="123" t="str">
        <f t="shared" si="11"/>
        <v>11020720000000</v>
      </c>
    </row>
    <row r="705" spans="1:8" ht="102">
      <c r="A705" s="311" t="s">
        <v>501</v>
      </c>
      <c r="B705" s="312" t="s">
        <v>228</v>
      </c>
      <c r="C705" s="312" t="s">
        <v>378</v>
      </c>
      <c r="D705" s="312" t="s">
        <v>687</v>
      </c>
      <c r="E705" s="312" t="s">
        <v>1166</v>
      </c>
      <c r="F705" s="307">
        <v>50000</v>
      </c>
      <c r="G705" s="307">
        <v>50000</v>
      </c>
      <c r="H705" s="123" t="str">
        <f t="shared" si="11"/>
        <v>11020720080010</v>
      </c>
    </row>
    <row r="706" spans="1:8" ht="38.25">
      <c r="A706" s="311" t="s">
        <v>1314</v>
      </c>
      <c r="B706" s="312" t="s">
        <v>228</v>
      </c>
      <c r="C706" s="312" t="s">
        <v>378</v>
      </c>
      <c r="D706" s="312" t="s">
        <v>687</v>
      </c>
      <c r="E706" s="312" t="s">
        <v>1315</v>
      </c>
      <c r="F706" s="307">
        <v>50000</v>
      </c>
      <c r="G706" s="307">
        <v>50000</v>
      </c>
      <c r="H706" s="123" t="str">
        <f t="shared" si="11"/>
        <v>11020720080010600</v>
      </c>
    </row>
    <row r="707" spans="1:8">
      <c r="A707" s="311" t="s">
        <v>1190</v>
      </c>
      <c r="B707" s="312" t="s">
        <v>228</v>
      </c>
      <c r="C707" s="312" t="s">
        <v>378</v>
      </c>
      <c r="D707" s="312" t="s">
        <v>687</v>
      </c>
      <c r="E707" s="312" t="s">
        <v>1191</v>
      </c>
      <c r="F707" s="307">
        <v>50000</v>
      </c>
      <c r="G707" s="307">
        <v>50000</v>
      </c>
      <c r="H707" s="123" t="str">
        <f t="shared" si="11"/>
        <v>11020720080010610</v>
      </c>
    </row>
    <row r="708" spans="1:8" ht="76.5">
      <c r="A708" s="311" t="s">
        <v>344</v>
      </c>
      <c r="B708" s="312" t="s">
        <v>228</v>
      </c>
      <c r="C708" s="312" t="s">
        <v>378</v>
      </c>
      <c r="D708" s="312" t="s">
        <v>687</v>
      </c>
      <c r="E708" s="312" t="s">
        <v>345</v>
      </c>
      <c r="F708" s="307">
        <v>50000</v>
      </c>
      <c r="G708" s="307">
        <v>50000</v>
      </c>
      <c r="H708" s="123" t="str">
        <f t="shared" si="11"/>
        <v>11020720080010611</v>
      </c>
    </row>
    <row r="709" spans="1:8" ht="25.5">
      <c r="A709" s="311" t="s">
        <v>185</v>
      </c>
      <c r="B709" s="312" t="s">
        <v>66</v>
      </c>
      <c r="C709" s="312" t="s">
        <v>1166</v>
      </c>
      <c r="D709" s="312" t="s">
        <v>1166</v>
      </c>
      <c r="E709" s="312" t="s">
        <v>1166</v>
      </c>
      <c r="F709" s="307">
        <v>23555402</v>
      </c>
      <c r="G709" s="307">
        <v>22569502</v>
      </c>
      <c r="H709" s="123" t="str">
        <f t="shared" si="11"/>
        <v/>
      </c>
    </row>
    <row r="710" spans="1:8">
      <c r="A710" s="311" t="s">
        <v>232</v>
      </c>
      <c r="B710" s="312" t="s">
        <v>66</v>
      </c>
      <c r="C710" s="312" t="s">
        <v>1127</v>
      </c>
      <c r="D710" s="312" t="s">
        <v>1166</v>
      </c>
      <c r="E710" s="312" t="s">
        <v>1166</v>
      </c>
      <c r="F710" s="307">
        <v>1317000</v>
      </c>
      <c r="G710" s="307">
        <v>1225000</v>
      </c>
      <c r="H710" s="123" t="str">
        <f t="shared" si="11"/>
        <v>0100</v>
      </c>
    </row>
    <row r="711" spans="1:8">
      <c r="A711" s="311" t="s">
        <v>216</v>
      </c>
      <c r="B711" s="312" t="s">
        <v>66</v>
      </c>
      <c r="C711" s="312" t="s">
        <v>335</v>
      </c>
      <c r="D711" s="312" t="s">
        <v>1166</v>
      </c>
      <c r="E711" s="312" t="s">
        <v>1166</v>
      </c>
      <c r="F711" s="307">
        <v>1317000</v>
      </c>
      <c r="G711" s="307">
        <v>1225000</v>
      </c>
      <c r="H711" s="123" t="str">
        <f t="shared" si="11"/>
        <v>0113</v>
      </c>
    </row>
    <row r="712" spans="1:8" ht="25.5">
      <c r="A712" s="311" t="s">
        <v>598</v>
      </c>
      <c r="B712" s="312" t="s">
        <v>66</v>
      </c>
      <c r="C712" s="312" t="s">
        <v>335</v>
      </c>
      <c r="D712" s="312" t="s">
        <v>1007</v>
      </c>
      <c r="E712" s="312" t="s">
        <v>1166</v>
      </c>
      <c r="F712" s="307">
        <v>1317000</v>
      </c>
      <c r="G712" s="307">
        <v>1225000</v>
      </c>
      <c r="H712" s="123" t="str">
        <f t="shared" si="11"/>
        <v>01139000000000</v>
      </c>
    </row>
    <row r="713" spans="1:8" ht="38.25">
      <c r="A713" s="311" t="s">
        <v>428</v>
      </c>
      <c r="B713" s="312" t="s">
        <v>66</v>
      </c>
      <c r="C713" s="312" t="s">
        <v>335</v>
      </c>
      <c r="D713" s="312" t="s">
        <v>1011</v>
      </c>
      <c r="E713" s="312" t="s">
        <v>1166</v>
      </c>
      <c r="F713" s="307">
        <v>1317000</v>
      </c>
      <c r="G713" s="307">
        <v>1225000</v>
      </c>
      <c r="H713" s="123" t="str">
        <f t="shared" si="11"/>
        <v>01139090000000</v>
      </c>
    </row>
    <row r="714" spans="1:8" ht="38.25">
      <c r="A714" s="311" t="s">
        <v>428</v>
      </c>
      <c r="B714" s="312" t="s">
        <v>66</v>
      </c>
      <c r="C714" s="312" t="s">
        <v>335</v>
      </c>
      <c r="D714" s="312" t="s">
        <v>792</v>
      </c>
      <c r="E714" s="312" t="s">
        <v>1166</v>
      </c>
      <c r="F714" s="307">
        <v>117000</v>
      </c>
      <c r="G714" s="307">
        <v>25000</v>
      </c>
      <c r="H714" s="123" t="str">
        <f t="shared" si="11"/>
        <v>01139090080000</v>
      </c>
    </row>
    <row r="715" spans="1:8">
      <c r="A715" s="311" t="s">
        <v>1308</v>
      </c>
      <c r="B715" s="312" t="s">
        <v>66</v>
      </c>
      <c r="C715" s="312" t="s">
        <v>335</v>
      </c>
      <c r="D715" s="312" t="s">
        <v>792</v>
      </c>
      <c r="E715" s="312" t="s">
        <v>1309</v>
      </c>
      <c r="F715" s="307">
        <v>117000</v>
      </c>
      <c r="G715" s="307">
        <v>25000</v>
      </c>
      <c r="H715" s="123" t="str">
        <f t="shared" si="11"/>
        <v>01139090080000800</v>
      </c>
    </row>
    <row r="716" spans="1:8">
      <c r="A716" s="311" t="s">
        <v>1193</v>
      </c>
      <c r="B716" s="312" t="s">
        <v>66</v>
      </c>
      <c r="C716" s="312" t="s">
        <v>335</v>
      </c>
      <c r="D716" s="312" t="s">
        <v>792</v>
      </c>
      <c r="E716" s="312" t="s">
        <v>1194</v>
      </c>
      <c r="F716" s="307">
        <v>117000</v>
      </c>
      <c r="G716" s="307">
        <v>25000</v>
      </c>
      <c r="H716" s="123" t="str">
        <f t="shared" si="11"/>
        <v>01139090080000850</v>
      </c>
    </row>
    <row r="717" spans="1:8">
      <c r="A717" s="311" t="s">
        <v>1922</v>
      </c>
      <c r="B717" s="312" t="s">
        <v>66</v>
      </c>
      <c r="C717" s="312" t="s">
        <v>335</v>
      </c>
      <c r="D717" s="312" t="s">
        <v>792</v>
      </c>
      <c r="E717" s="312" t="s">
        <v>1923</v>
      </c>
      <c r="F717" s="307">
        <v>117000</v>
      </c>
      <c r="G717" s="307">
        <v>25000</v>
      </c>
      <c r="H717" s="123" t="str">
        <f t="shared" si="11"/>
        <v>01139090080000852</v>
      </c>
    </row>
    <row r="718" spans="1:8" ht="63.75">
      <c r="A718" s="311" t="s">
        <v>524</v>
      </c>
      <c r="B718" s="312" t="s">
        <v>66</v>
      </c>
      <c r="C718" s="312" t="s">
        <v>335</v>
      </c>
      <c r="D718" s="312" t="s">
        <v>731</v>
      </c>
      <c r="E718" s="312" t="s">
        <v>1166</v>
      </c>
      <c r="F718" s="307">
        <v>1200000</v>
      </c>
      <c r="G718" s="307">
        <v>1200000</v>
      </c>
      <c r="H718" s="123" t="str">
        <f t="shared" si="11"/>
        <v>011390900Д0000</v>
      </c>
    </row>
    <row r="719" spans="1:8" ht="38.25">
      <c r="A719" s="311" t="s">
        <v>1306</v>
      </c>
      <c r="B719" s="312" t="s">
        <v>66</v>
      </c>
      <c r="C719" s="312" t="s">
        <v>335</v>
      </c>
      <c r="D719" s="312" t="s">
        <v>731</v>
      </c>
      <c r="E719" s="312" t="s">
        <v>1307</v>
      </c>
      <c r="F719" s="307">
        <v>1200000</v>
      </c>
      <c r="G719" s="307">
        <v>1200000</v>
      </c>
      <c r="H719" s="123" t="str">
        <f t="shared" si="11"/>
        <v>011390900Д0000200</v>
      </c>
    </row>
    <row r="720" spans="1:8" ht="38.25">
      <c r="A720" s="311" t="s">
        <v>1188</v>
      </c>
      <c r="B720" s="312" t="s">
        <v>66</v>
      </c>
      <c r="C720" s="312" t="s">
        <v>335</v>
      </c>
      <c r="D720" s="312" t="s">
        <v>731</v>
      </c>
      <c r="E720" s="312" t="s">
        <v>1189</v>
      </c>
      <c r="F720" s="307">
        <v>1200000</v>
      </c>
      <c r="G720" s="307">
        <v>1200000</v>
      </c>
      <c r="H720" s="123" t="str">
        <f t="shared" si="11"/>
        <v>011390900Д0000240</v>
      </c>
    </row>
    <row r="721" spans="1:8">
      <c r="A721" s="311" t="s">
        <v>1214</v>
      </c>
      <c r="B721" s="312" t="s">
        <v>66</v>
      </c>
      <c r="C721" s="312" t="s">
        <v>335</v>
      </c>
      <c r="D721" s="312" t="s">
        <v>731</v>
      </c>
      <c r="E721" s="312" t="s">
        <v>327</v>
      </c>
      <c r="F721" s="307">
        <v>1200000</v>
      </c>
      <c r="G721" s="307">
        <v>1200000</v>
      </c>
      <c r="H721" s="123" t="str">
        <f t="shared" si="11"/>
        <v>011390900Д0000244</v>
      </c>
    </row>
    <row r="722" spans="1:8">
      <c r="A722" s="311" t="s">
        <v>182</v>
      </c>
      <c r="B722" s="312" t="s">
        <v>66</v>
      </c>
      <c r="C722" s="312" t="s">
        <v>1132</v>
      </c>
      <c r="D722" s="312" t="s">
        <v>1166</v>
      </c>
      <c r="E722" s="312" t="s">
        <v>1166</v>
      </c>
      <c r="F722" s="307">
        <v>600000</v>
      </c>
      <c r="G722" s="307">
        <v>600000</v>
      </c>
      <c r="H722" s="123" t="str">
        <f t="shared" si="11"/>
        <v>0400</v>
      </c>
    </row>
    <row r="723" spans="1:8" ht="25.5">
      <c r="A723" s="311" t="s">
        <v>144</v>
      </c>
      <c r="B723" s="312" t="s">
        <v>66</v>
      </c>
      <c r="C723" s="312" t="s">
        <v>357</v>
      </c>
      <c r="D723" s="312" t="s">
        <v>1166</v>
      </c>
      <c r="E723" s="312" t="s">
        <v>1166</v>
      </c>
      <c r="F723" s="307">
        <v>600000</v>
      </c>
      <c r="G723" s="307">
        <v>600000</v>
      </c>
      <c r="H723" s="123" t="str">
        <f t="shared" si="11"/>
        <v>0412</v>
      </c>
    </row>
    <row r="724" spans="1:8" ht="25.5">
      <c r="A724" s="311" t="s">
        <v>598</v>
      </c>
      <c r="B724" s="312" t="s">
        <v>66</v>
      </c>
      <c r="C724" s="312" t="s">
        <v>357</v>
      </c>
      <c r="D724" s="312" t="s">
        <v>1007</v>
      </c>
      <c r="E724" s="312" t="s">
        <v>1166</v>
      </c>
      <c r="F724" s="307">
        <v>600000</v>
      </c>
      <c r="G724" s="307">
        <v>600000</v>
      </c>
      <c r="H724" s="123" t="str">
        <f t="shared" si="11"/>
        <v>04129000000000</v>
      </c>
    </row>
    <row r="725" spans="1:8" ht="38.25">
      <c r="A725" s="311" t="s">
        <v>428</v>
      </c>
      <c r="B725" s="312" t="s">
        <v>66</v>
      </c>
      <c r="C725" s="312" t="s">
        <v>357</v>
      </c>
      <c r="D725" s="312" t="s">
        <v>1011</v>
      </c>
      <c r="E725" s="312" t="s">
        <v>1166</v>
      </c>
      <c r="F725" s="307">
        <v>600000</v>
      </c>
      <c r="G725" s="307">
        <v>600000</v>
      </c>
      <c r="H725" s="123" t="str">
        <f t="shared" si="11"/>
        <v>04129090000000</v>
      </c>
    </row>
    <row r="726" spans="1:8" ht="63.75">
      <c r="A726" s="311" t="s">
        <v>400</v>
      </c>
      <c r="B726" s="312" t="s">
        <v>66</v>
      </c>
      <c r="C726" s="312" t="s">
        <v>357</v>
      </c>
      <c r="D726" s="312" t="s">
        <v>732</v>
      </c>
      <c r="E726" s="312" t="s">
        <v>1166</v>
      </c>
      <c r="F726" s="307">
        <v>600000</v>
      </c>
      <c r="G726" s="307">
        <v>600000</v>
      </c>
      <c r="H726" s="123" t="str">
        <f t="shared" si="11"/>
        <v>041290900Ж0000</v>
      </c>
    </row>
    <row r="727" spans="1:8" ht="38.25">
      <c r="A727" s="311" t="s">
        <v>1306</v>
      </c>
      <c r="B727" s="312" t="s">
        <v>66</v>
      </c>
      <c r="C727" s="312" t="s">
        <v>357</v>
      </c>
      <c r="D727" s="312" t="s">
        <v>732</v>
      </c>
      <c r="E727" s="312" t="s">
        <v>1307</v>
      </c>
      <c r="F727" s="307">
        <v>600000</v>
      </c>
      <c r="G727" s="307">
        <v>600000</v>
      </c>
      <c r="H727" s="123" t="str">
        <f t="shared" si="11"/>
        <v>041290900Ж0000200</v>
      </c>
    </row>
    <row r="728" spans="1:8" ht="38.25">
      <c r="A728" s="311" t="s">
        <v>1188</v>
      </c>
      <c r="B728" s="312" t="s">
        <v>66</v>
      </c>
      <c r="C728" s="312" t="s">
        <v>357</v>
      </c>
      <c r="D728" s="312" t="s">
        <v>732</v>
      </c>
      <c r="E728" s="312" t="s">
        <v>1189</v>
      </c>
      <c r="F728" s="307">
        <v>600000</v>
      </c>
      <c r="G728" s="307">
        <v>600000</v>
      </c>
      <c r="H728" s="123" t="str">
        <f t="shared" si="11"/>
        <v>041290900Ж0000240</v>
      </c>
    </row>
    <row r="729" spans="1:8">
      <c r="A729" s="311" t="s">
        <v>1214</v>
      </c>
      <c r="B729" s="312" t="s">
        <v>66</v>
      </c>
      <c r="C729" s="312" t="s">
        <v>357</v>
      </c>
      <c r="D729" s="312" t="s">
        <v>732</v>
      </c>
      <c r="E729" s="312" t="s">
        <v>327</v>
      </c>
      <c r="F729" s="307">
        <v>600000</v>
      </c>
      <c r="G729" s="307">
        <v>600000</v>
      </c>
      <c r="H729" s="123" t="str">
        <f t="shared" si="11"/>
        <v>041290900Ж0000244</v>
      </c>
    </row>
    <row r="730" spans="1:8" ht="25.5">
      <c r="A730" s="311" t="s">
        <v>237</v>
      </c>
      <c r="B730" s="312" t="s">
        <v>66</v>
      </c>
      <c r="C730" s="312" t="s">
        <v>1133</v>
      </c>
      <c r="D730" s="312" t="s">
        <v>1166</v>
      </c>
      <c r="E730" s="312" t="s">
        <v>1166</v>
      </c>
      <c r="F730" s="307">
        <v>1315502</v>
      </c>
      <c r="G730" s="307">
        <v>1315502</v>
      </c>
      <c r="H730" s="123" t="str">
        <f t="shared" si="11"/>
        <v>0500</v>
      </c>
    </row>
    <row r="731" spans="1:8">
      <c r="A731" s="311" t="s">
        <v>3</v>
      </c>
      <c r="B731" s="312" t="s">
        <v>66</v>
      </c>
      <c r="C731" s="312" t="s">
        <v>383</v>
      </c>
      <c r="D731" s="312" t="s">
        <v>1166</v>
      </c>
      <c r="E731" s="312" t="s">
        <v>1166</v>
      </c>
      <c r="F731" s="307">
        <v>1315502</v>
      </c>
      <c r="G731" s="307">
        <v>1315502</v>
      </c>
      <c r="H731" s="123" t="str">
        <f t="shared" si="11"/>
        <v>0501</v>
      </c>
    </row>
    <row r="732" spans="1:8" ht="63.75">
      <c r="A732" s="311" t="s">
        <v>449</v>
      </c>
      <c r="B732" s="312" t="s">
        <v>66</v>
      </c>
      <c r="C732" s="312" t="s">
        <v>383</v>
      </c>
      <c r="D732" s="312" t="s">
        <v>970</v>
      </c>
      <c r="E732" s="312" t="s">
        <v>1166</v>
      </c>
      <c r="F732" s="307">
        <v>355502</v>
      </c>
      <c r="G732" s="307">
        <v>355502</v>
      </c>
      <c r="H732" s="123" t="str">
        <f t="shared" si="11"/>
        <v>05010300000000</v>
      </c>
    </row>
    <row r="733" spans="1:8" ht="63.75">
      <c r="A733" s="311" t="s">
        <v>589</v>
      </c>
      <c r="B733" s="312" t="s">
        <v>66</v>
      </c>
      <c r="C733" s="312" t="s">
        <v>383</v>
      </c>
      <c r="D733" s="312" t="s">
        <v>972</v>
      </c>
      <c r="E733" s="312" t="s">
        <v>1166</v>
      </c>
      <c r="F733" s="307">
        <v>355502</v>
      </c>
      <c r="G733" s="307">
        <v>355502</v>
      </c>
      <c r="H733" s="123" t="str">
        <f t="shared" si="11"/>
        <v>05010330000000</v>
      </c>
    </row>
    <row r="734" spans="1:8" ht="127.5">
      <c r="A734" s="311" t="s">
        <v>526</v>
      </c>
      <c r="B734" s="312" t="s">
        <v>66</v>
      </c>
      <c r="C734" s="312" t="s">
        <v>383</v>
      </c>
      <c r="D734" s="312" t="s">
        <v>734</v>
      </c>
      <c r="E734" s="312" t="s">
        <v>1166</v>
      </c>
      <c r="F734" s="307">
        <v>355502</v>
      </c>
      <c r="G734" s="307">
        <v>355502</v>
      </c>
      <c r="H734" s="123" t="str">
        <f t="shared" si="11"/>
        <v>05010330080000</v>
      </c>
    </row>
    <row r="735" spans="1:8" ht="38.25">
      <c r="A735" s="311" t="s">
        <v>1306</v>
      </c>
      <c r="B735" s="312" t="s">
        <v>66</v>
      </c>
      <c r="C735" s="312" t="s">
        <v>383</v>
      </c>
      <c r="D735" s="312" t="s">
        <v>734</v>
      </c>
      <c r="E735" s="312" t="s">
        <v>1307</v>
      </c>
      <c r="F735" s="307">
        <v>355502</v>
      </c>
      <c r="G735" s="307">
        <v>355502</v>
      </c>
      <c r="H735" s="123" t="str">
        <f t="shared" si="11"/>
        <v>05010330080000200</v>
      </c>
    </row>
    <row r="736" spans="1:8" ht="38.25">
      <c r="A736" s="311" t="s">
        <v>1188</v>
      </c>
      <c r="B736" s="312" t="s">
        <v>66</v>
      </c>
      <c r="C736" s="312" t="s">
        <v>383</v>
      </c>
      <c r="D736" s="312" t="s">
        <v>734</v>
      </c>
      <c r="E736" s="312" t="s">
        <v>1189</v>
      </c>
      <c r="F736" s="307">
        <v>355502</v>
      </c>
      <c r="G736" s="307">
        <v>355502</v>
      </c>
      <c r="H736" s="123" t="str">
        <f t="shared" si="11"/>
        <v>05010330080000240</v>
      </c>
    </row>
    <row r="737" spans="1:8">
      <c r="A737" s="311" t="s">
        <v>1214</v>
      </c>
      <c r="B737" s="312" t="s">
        <v>66</v>
      </c>
      <c r="C737" s="312" t="s">
        <v>383</v>
      </c>
      <c r="D737" s="312" t="s">
        <v>734</v>
      </c>
      <c r="E737" s="312" t="s">
        <v>327</v>
      </c>
      <c r="F737" s="307">
        <v>355502</v>
      </c>
      <c r="G737" s="307">
        <v>355502</v>
      </c>
      <c r="H737" s="123" t="str">
        <f t="shared" si="11"/>
        <v>05010330080000244</v>
      </c>
    </row>
    <row r="738" spans="1:8" ht="38.25">
      <c r="A738" s="311" t="s">
        <v>593</v>
      </c>
      <c r="B738" s="312" t="s">
        <v>66</v>
      </c>
      <c r="C738" s="312" t="s">
        <v>383</v>
      </c>
      <c r="D738" s="312" t="s">
        <v>993</v>
      </c>
      <c r="E738" s="312" t="s">
        <v>1166</v>
      </c>
      <c r="F738" s="307">
        <v>960000</v>
      </c>
      <c r="G738" s="307">
        <v>960000</v>
      </c>
      <c r="H738" s="123" t="str">
        <f t="shared" si="11"/>
        <v>05011000000000</v>
      </c>
    </row>
    <row r="739" spans="1:8" ht="38.25">
      <c r="A739" s="311" t="s">
        <v>1991</v>
      </c>
      <c r="B739" s="312" t="s">
        <v>66</v>
      </c>
      <c r="C739" s="312" t="s">
        <v>383</v>
      </c>
      <c r="D739" s="312" t="s">
        <v>994</v>
      </c>
      <c r="E739" s="312" t="s">
        <v>1166</v>
      </c>
      <c r="F739" s="307">
        <v>960000</v>
      </c>
      <c r="G739" s="307">
        <v>960000</v>
      </c>
      <c r="H739" s="123" t="str">
        <f t="shared" si="11"/>
        <v>05011050000000</v>
      </c>
    </row>
    <row r="740" spans="1:8" ht="89.25">
      <c r="A740" s="311" t="s">
        <v>1994</v>
      </c>
      <c r="B740" s="312" t="s">
        <v>66</v>
      </c>
      <c r="C740" s="312" t="s">
        <v>383</v>
      </c>
      <c r="D740" s="312" t="s">
        <v>733</v>
      </c>
      <c r="E740" s="312" t="s">
        <v>1166</v>
      </c>
      <c r="F740" s="307">
        <v>960000</v>
      </c>
      <c r="G740" s="307">
        <v>960000</v>
      </c>
      <c r="H740" s="123" t="str">
        <f t="shared" si="11"/>
        <v>05011050080000</v>
      </c>
    </row>
    <row r="741" spans="1:8" ht="25.5">
      <c r="A741" s="311" t="s">
        <v>1310</v>
      </c>
      <c r="B741" s="312" t="s">
        <v>66</v>
      </c>
      <c r="C741" s="312" t="s">
        <v>383</v>
      </c>
      <c r="D741" s="312" t="s">
        <v>733</v>
      </c>
      <c r="E741" s="312" t="s">
        <v>1311</v>
      </c>
      <c r="F741" s="307">
        <v>960000</v>
      </c>
      <c r="G741" s="307">
        <v>960000</v>
      </c>
      <c r="H741" s="123" t="str">
        <f t="shared" si="11"/>
        <v>05011050080000300</v>
      </c>
    </row>
    <row r="742" spans="1:8">
      <c r="A742" s="311" t="s">
        <v>528</v>
      </c>
      <c r="B742" s="312" t="s">
        <v>66</v>
      </c>
      <c r="C742" s="312" t="s">
        <v>383</v>
      </c>
      <c r="D742" s="312" t="s">
        <v>733</v>
      </c>
      <c r="E742" s="312" t="s">
        <v>529</v>
      </c>
      <c r="F742" s="307">
        <v>960000</v>
      </c>
      <c r="G742" s="307">
        <v>960000</v>
      </c>
      <c r="H742" s="123" t="str">
        <f t="shared" ref="H742:H805" si="12">CONCATENATE(C742,,D742,E742)</f>
        <v>05011050080000360</v>
      </c>
    </row>
    <row r="743" spans="1:8">
      <c r="A743" s="311" t="s">
        <v>1610</v>
      </c>
      <c r="B743" s="312" t="s">
        <v>66</v>
      </c>
      <c r="C743" s="312" t="s">
        <v>1611</v>
      </c>
      <c r="D743" s="312" t="s">
        <v>1166</v>
      </c>
      <c r="E743" s="312" t="s">
        <v>1166</v>
      </c>
      <c r="F743" s="307">
        <v>50000</v>
      </c>
      <c r="G743" s="307">
        <v>50000</v>
      </c>
      <c r="H743" s="123" t="str">
        <f t="shared" si="12"/>
        <v>0600</v>
      </c>
    </row>
    <row r="744" spans="1:8" ht="25.5">
      <c r="A744" s="311" t="s">
        <v>1612</v>
      </c>
      <c r="B744" s="312" t="s">
        <v>66</v>
      </c>
      <c r="C744" s="312" t="s">
        <v>1613</v>
      </c>
      <c r="D744" s="312" t="s">
        <v>1166</v>
      </c>
      <c r="E744" s="312" t="s">
        <v>1166</v>
      </c>
      <c r="F744" s="307">
        <v>50000</v>
      </c>
      <c r="G744" s="307">
        <v>50000</v>
      </c>
      <c r="H744" s="123" t="str">
        <f t="shared" si="12"/>
        <v>0605</v>
      </c>
    </row>
    <row r="745" spans="1:8" ht="25.5">
      <c r="A745" s="311" t="s">
        <v>1665</v>
      </c>
      <c r="B745" s="312" t="s">
        <v>66</v>
      </c>
      <c r="C745" s="312" t="s">
        <v>1613</v>
      </c>
      <c r="D745" s="312" t="s">
        <v>1666</v>
      </c>
      <c r="E745" s="312" t="s">
        <v>1166</v>
      </c>
      <c r="F745" s="307">
        <v>50000</v>
      </c>
      <c r="G745" s="307">
        <v>50000</v>
      </c>
      <c r="H745" s="123" t="str">
        <f t="shared" si="12"/>
        <v>06050200000000</v>
      </c>
    </row>
    <row r="746" spans="1:8" ht="25.5">
      <c r="A746" s="311" t="s">
        <v>819</v>
      </c>
      <c r="B746" s="312" t="s">
        <v>66</v>
      </c>
      <c r="C746" s="312" t="s">
        <v>1613</v>
      </c>
      <c r="D746" s="312" t="s">
        <v>1667</v>
      </c>
      <c r="E746" s="312" t="s">
        <v>1166</v>
      </c>
      <c r="F746" s="307">
        <v>50000</v>
      </c>
      <c r="G746" s="307">
        <v>50000</v>
      </c>
      <c r="H746" s="123" t="str">
        <f t="shared" si="12"/>
        <v>06050210000000</v>
      </c>
    </row>
    <row r="747" spans="1:8" ht="102">
      <c r="A747" s="311" t="s">
        <v>1733</v>
      </c>
      <c r="B747" s="312" t="s">
        <v>66</v>
      </c>
      <c r="C747" s="312" t="s">
        <v>1613</v>
      </c>
      <c r="D747" s="312" t="s">
        <v>1732</v>
      </c>
      <c r="E747" s="312" t="s">
        <v>1166</v>
      </c>
      <c r="F747" s="307">
        <v>50000</v>
      </c>
      <c r="G747" s="307">
        <v>50000</v>
      </c>
      <c r="H747" s="123" t="str">
        <f t="shared" si="12"/>
        <v>060502100S4630</v>
      </c>
    </row>
    <row r="748" spans="1:8" ht="38.25">
      <c r="A748" s="311" t="s">
        <v>1306</v>
      </c>
      <c r="B748" s="312" t="s">
        <v>66</v>
      </c>
      <c r="C748" s="312" t="s">
        <v>1613</v>
      </c>
      <c r="D748" s="312" t="s">
        <v>1732</v>
      </c>
      <c r="E748" s="312" t="s">
        <v>1307</v>
      </c>
      <c r="F748" s="307">
        <v>50000</v>
      </c>
      <c r="G748" s="307">
        <v>50000</v>
      </c>
      <c r="H748" s="123" t="str">
        <f t="shared" si="12"/>
        <v>060502100S4630200</v>
      </c>
    </row>
    <row r="749" spans="1:8" ht="38.25">
      <c r="A749" s="311" t="s">
        <v>1188</v>
      </c>
      <c r="B749" s="312" t="s">
        <v>66</v>
      </c>
      <c r="C749" s="312" t="s">
        <v>1613</v>
      </c>
      <c r="D749" s="312" t="s">
        <v>1732</v>
      </c>
      <c r="E749" s="312" t="s">
        <v>1189</v>
      </c>
      <c r="F749" s="307">
        <v>50000</v>
      </c>
      <c r="G749" s="307">
        <v>50000</v>
      </c>
      <c r="H749" s="123" t="str">
        <f t="shared" si="12"/>
        <v>060502100S4630240</v>
      </c>
    </row>
    <row r="750" spans="1:8">
      <c r="A750" s="311" t="s">
        <v>1214</v>
      </c>
      <c r="B750" s="312" t="s">
        <v>66</v>
      </c>
      <c r="C750" s="312" t="s">
        <v>1613</v>
      </c>
      <c r="D750" s="312" t="s">
        <v>1732</v>
      </c>
      <c r="E750" s="312" t="s">
        <v>327</v>
      </c>
      <c r="F750" s="307">
        <v>50000</v>
      </c>
      <c r="G750" s="307">
        <v>50000</v>
      </c>
      <c r="H750" s="123" t="str">
        <f t="shared" si="12"/>
        <v>060502100S4630244</v>
      </c>
    </row>
    <row r="751" spans="1:8">
      <c r="A751" s="311" t="s">
        <v>140</v>
      </c>
      <c r="B751" s="312" t="s">
        <v>66</v>
      </c>
      <c r="C751" s="312" t="s">
        <v>1135</v>
      </c>
      <c r="D751" s="312" t="s">
        <v>1166</v>
      </c>
      <c r="E751" s="312" t="s">
        <v>1166</v>
      </c>
      <c r="F751" s="307">
        <v>20272900</v>
      </c>
      <c r="G751" s="307">
        <v>19379000</v>
      </c>
      <c r="H751" s="123" t="str">
        <f t="shared" si="12"/>
        <v>1000</v>
      </c>
    </row>
    <row r="752" spans="1:8">
      <c r="A752" s="311" t="s">
        <v>98</v>
      </c>
      <c r="B752" s="312" t="s">
        <v>66</v>
      </c>
      <c r="C752" s="312" t="s">
        <v>375</v>
      </c>
      <c r="D752" s="312" t="s">
        <v>1166</v>
      </c>
      <c r="E752" s="312" t="s">
        <v>1166</v>
      </c>
      <c r="F752" s="307">
        <v>20272900</v>
      </c>
      <c r="G752" s="307">
        <v>19379000</v>
      </c>
      <c r="H752" s="123" t="str">
        <f t="shared" si="12"/>
        <v>1003</v>
      </c>
    </row>
    <row r="753" spans="1:8" ht="25.5">
      <c r="A753" s="311" t="s">
        <v>463</v>
      </c>
      <c r="B753" s="312" t="s">
        <v>66</v>
      </c>
      <c r="C753" s="312" t="s">
        <v>375</v>
      </c>
      <c r="D753" s="312" t="s">
        <v>981</v>
      </c>
      <c r="E753" s="312" t="s">
        <v>1166</v>
      </c>
      <c r="F753" s="307">
        <v>1500000</v>
      </c>
      <c r="G753" s="307">
        <v>1500000</v>
      </c>
      <c r="H753" s="123" t="str">
        <f t="shared" si="12"/>
        <v>10030600000000</v>
      </c>
    </row>
    <row r="754" spans="1:8" ht="25.5">
      <c r="A754" s="311" t="s">
        <v>468</v>
      </c>
      <c r="B754" s="312" t="s">
        <v>66</v>
      </c>
      <c r="C754" s="312" t="s">
        <v>375</v>
      </c>
      <c r="D754" s="312" t="s">
        <v>1921</v>
      </c>
      <c r="E754" s="312" t="s">
        <v>1166</v>
      </c>
      <c r="F754" s="307">
        <v>1500000</v>
      </c>
      <c r="G754" s="307">
        <v>1500000</v>
      </c>
      <c r="H754" s="123" t="str">
        <f t="shared" si="12"/>
        <v>10030630000000</v>
      </c>
    </row>
    <row r="755" spans="1:8" ht="102">
      <c r="A755" s="311" t="s">
        <v>1484</v>
      </c>
      <c r="B755" s="312" t="s">
        <v>66</v>
      </c>
      <c r="C755" s="312" t="s">
        <v>375</v>
      </c>
      <c r="D755" s="312" t="s">
        <v>1222</v>
      </c>
      <c r="E755" s="312" t="s">
        <v>1166</v>
      </c>
      <c r="F755" s="307">
        <v>1500000</v>
      </c>
      <c r="G755" s="307">
        <v>1500000</v>
      </c>
      <c r="H755" s="123" t="str">
        <f t="shared" si="12"/>
        <v>100306300L4970</v>
      </c>
    </row>
    <row r="756" spans="1:8" ht="25.5">
      <c r="A756" s="311" t="s">
        <v>1310</v>
      </c>
      <c r="B756" s="312" t="s">
        <v>66</v>
      </c>
      <c r="C756" s="312" t="s">
        <v>375</v>
      </c>
      <c r="D756" s="312" t="s">
        <v>1222</v>
      </c>
      <c r="E756" s="312" t="s">
        <v>1311</v>
      </c>
      <c r="F756" s="307">
        <v>1500000</v>
      </c>
      <c r="G756" s="307">
        <v>1500000</v>
      </c>
      <c r="H756" s="123" t="str">
        <f t="shared" si="12"/>
        <v>100306300L4970300</v>
      </c>
    </row>
    <row r="757" spans="1:8" ht="38.25">
      <c r="A757" s="311" t="s">
        <v>1192</v>
      </c>
      <c r="B757" s="312" t="s">
        <v>66</v>
      </c>
      <c r="C757" s="312" t="s">
        <v>375</v>
      </c>
      <c r="D757" s="312" t="s">
        <v>1222</v>
      </c>
      <c r="E757" s="312" t="s">
        <v>554</v>
      </c>
      <c r="F757" s="307">
        <v>1500000</v>
      </c>
      <c r="G757" s="307">
        <v>1500000</v>
      </c>
      <c r="H757" s="123" t="str">
        <f t="shared" si="12"/>
        <v>100306300L4970320</v>
      </c>
    </row>
    <row r="758" spans="1:8" ht="38.25">
      <c r="A758" s="311" t="s">
        <v>2117</v>
      </c>
      <c r="B758" s="312" t="s">
        <v>66</v>
      </c>
      <c r="C758" s="312" t="s">
        <v>375</v>
      </c>
      <c r="D758" s="312" t="s">
        <v>1222</v>
      </c>
      <c r="E758" s="312" t="s">
        <v>2118</v>
      </c>
      <c r="F758" s="307">
        <v>1500000</v>
      </c>
      <c r="G758" s="307">
        <v>1500000</v>
      </c>
      <c r="H758" s="123" t="str">
        <f t="shared" si="12"/>
        <v>100306300L4970323</v>
      </c>
    </row>
    <row r="759" spans="1:8" ht="38.25">
      <c r="A759" s="311" t="s">
        <v>593</v>
      </c>
      <c r="B759" s="312" t="s">
        <v>66</v>
      </c>
      <c r="C759" s="312" t="s">
        <v>375</v>
      </c>
      <c r="D759" s="312" t="s">
        <v>993</v>
      </c>
      <c r="E759" s="312" t="s">
        <v>1166</v>
      </c>
      <c r="F759" s="307">
        <v>18772900</v>
      </c>
      <c r="G759" s="307">
        <v>17879000</v>
      </c>
      <c r="H759" s="123" t="str">
        <f t="shared" si="12"/>
        <v>10031000000000</v>
      </c>
    </row>
    <row r="760" spans="1:8" ht="38.25">
      <c r="A760" s="311" t="s">
        <v>1991</v>
      </c>
      <c r="B760" s="312" t="s">
        <v>66</v>
      </c>
      <c r="C760" s="312" t="s">
        <v>375</v>
      </c>
      <c r="D760" s="312" t="s">
        <v>994</v>
      </c>
      <c r="E760" s="312" t="s">
        <v>1166</v>
      </c>
      <c r="F760" s="307">
        <v>18772900</v>
      </c>
      <c r="G760" s="307">
        <v>17879000</v>
      </c>
      <c r="H760" s="123" t="str">
        <f t="shared" si="12"/>
        <v>10031050000000</v>
      </c>
    </row>
    <row r="761" spans="1:8" ht="216.75">
      <c r="A761" s="311" t="s">
        <v>1992</v>
      </c>
      <c r="B761" s="312" t="s">
        <v>66</v>
      </c>
      <c r="C761" s="312" t="s">
        <v>375</v>
      </c>
      <c r="D761" s="312" t="s">
        <v>1993</v>
      </c>
      <c r="E761" s="312" t="s">
        <v>1166</v>
      </c>
      <c r="F761" s="307">
        <v>18772900</v>
      </c>
      <c r="G761" s="307">
        <v>17879000</v>
      </c>
      <c r="H761" s="123" t="str">
        <f t="shared" si="12"/>
        <v>10031050075870</v>
      </c>
    </row>
    <row r="762" spans="1:8" ht="38.25">
      <c r="A762" s="311" t="s">
        <v>1312</v>
      </c>
      <c r="B762" s="312" t="s">
        <v>66</v>
      </c>
      <c r="C762" s="312" t="s">
        <v>375</v>
      </c>
      <c r="D762" s="312" t="s">
        <v>1993</v>
      </c>
      <c r="E762" s="312" t="s">
        <v>1313</v>
      </c>
      <c r="F762" s="307">
        <v>18772900</v>
      </c>
      <c r="G762" s="307">
        <v>17879000</v>
      </c>
      <c r="H762" s="123" t="str">
        <f t="shared" si="12"/>
        <v>10031050075870400</v>
      </c>
    </row>
    <row r="763" spans="1:8">
      <c r="A763" s="311" t="s">
        <v>1199</v>
      </c>
      <c r="B763" s="312" t="s">
        <v>66</v>
      </c>
      <c r="C763" s="312" t="s">
        <v>375</v>
      </c>
      <c r="D763" s="312" t="s">
        <v>1993</v>
      </c>
      <c r="E763" s="312" t="s">
        <v>75</v>
      </c>
      <c r="F763" s="307">
        <v>18772900</v>
      </c>
      <c r="G763" s="307">
        <v>17879000</v>
      </c>
      <c r="H763" s="123" t="str">
        <f t="shared" si="12"/>
        <v>10031050075870410</v>
      </c>
    </row>
    <row r="764" spans="1:8" ht="51">
      <c r="A764" s="311" t="s">
        <v>401</v>
      </c>
      <c r="B764" s="312" t="s">
        <v>66</v>
      </c>
      <c r="C764" s="312" t="s">
        <v>375</v>
      </c>
      <c r="D764" s="312" t="s">
        <v>1993</v>
      </c>
      <c r="E764" s="312" t="s">
        <v>402</v>
      </c>
      <c r="F764" s="307">
        <v>18772900</v>
      </c>
      <c r="G764" s="307">
        <v>17879000</v>
      </c>
      <c r="H764" s="123" t="str">
        <f t="shared" si="12"/>
        <v>10031050075870412</v>
      </c>
    </row>
    <row r="765" spans="1:8" ht="25.5">
      <c r="A765" s="311" t="s">
        <v>252</v>
      </c>
      <c r="B765" s="312" t="s">
        <v>206</v>
      </c>
      <c r="C765" s="312" t="s">
        <v>1166</v>
      </c>
      <c r="D765" s="312" t="s">
        <v>1166</v>
      </c>
      <c r="E765" s="312" t="s">
        <v>1166</v>
      </c>
      <c r="F765" s="307">
        <v>1699563570</v>
      </c>
      <c r="G765" s="307">
        <v>1677632072</v>
      </c>
      <c r="H765" s="123" t="str">
        <f t="shared" si="12"/>
        <v/>
      </c>
    </row>
    <row r="766" spans="1:8">
      <c r="A766" s="311" t="s">
        <v>139</v>
      </c>
      <c r="B766" s="312" t="s">
        <v>206</v>
      </c>
      <c r="C766" s="312" t="s">
        <v>1134</v>
      </c>
      <c r="D766" s="312" t="s">
        <v>1166</v>
      </c>
      <c r="E766" s="312" t="s">
        <v>1166</v>
      </c>
      <c r="F766" s="307">
        <v>1611954744</v>
      </c>
      <c r="G766" s="307">
        <v>1611954744</v>
      </c>
      <c r="H766" s="123" t="str">
        <f t="shared" si="12"/>
        <v>0700</v>
      </c>
    </row>
    <row r="767" spans="1:8">
      <c r="A767" s="311" t="s">
        <v>151</v>
      </c>
      <c r="B767" s="312" t="s">
        <v>206</v>
      </c>
      <c r="C767" s="312" t="s">
        <v>405</v>
      </c>
      <c r="D767" s="312" t="s">
        <v>1166</v>
      </c>
      <c r="E767" s="312" t="s">
        <v>1166</v>
      </c>
      <c r="F767" s="307">
        <v>524475369</v>
      </c>
      <c r="G767" s="307">
        <v>524475369</v>
      </c>
      <c r="H767" s="123" t="str">
        <f t="shared" si="12"/>
        <v>0701</v>
      </c>
    </row>
    <row r="768" spans="1:8" ht="25.5">
      <c r="A768" s="311" t="s">
        <v>439</v>
      </c>
      <c r="B768" s="312" t="s">
        <v>206</v>
      </c>
      <c r="C768" s="312" t="s">
        <v>405</v>
      </c>
      <c r="D768" s="312" t="s">
        <v>967</v>
      </c>
      <c r="E768" s="312" t="s">
        <v>1166</v>
      </c>
      <c r="F768" s="307">
        <v>524475369</v>
      </c>
      <c r="G768" s="307">
        <v>524475369</v>
      </c>
      <c r="H768" s="123" t="str">
        <f t="shared" si="12"/>
        <v>07010100000000</v>
      </c>
    </row>
    <row r="769" spans="1:8" ht="38.25">
      <c r="A769" s="311" t="s">
        <v>440</v>
      </c>
      <c r="B769" s="312" t="s">
        <v>206</v>
      </c>
      <c r="C769" s="312" t="s">
        <v>405</v>
      </c>
      <c r="D769" s="312" t="s">
        <v>968</v>
      </c>
      <c r="E769" s="312" t="s">
        <v>1166</v>
      </c>
      <c r="F769" s="307">
        <v>524475369</v>
      </c>
      <c r="G769" s="307">
        <v>524475369</v>
      </c>
      <c r="H769" s="123" t="str">
        <f t="shared" si="12"/>
        <v>07010110000000</v>
      </c>
    </row>
    <row r="770" spans="1:8" ht="140.25">
      <c r="A770" s="311" t="s">
        <v>407</v>
      </c>
      <c r="B770" s="312" t="s">
        <v>206</v>
      </c>
      <c r="C770" s="312" t="s">
        <v>405</v>
      </c>
      <c r="D770" s="312" t="s">
        <v>739</v>
      </c>
      <c r="E770" s="312" t="s">
        <v>1166</v>
      </c>
      <c r="F770" s="307">
        <v>57900565</v>
      </c>
      <c r="G770" s="307">
        <v>57900565</v>
      </c>
      <c r="H770" s="123" t="str">
        <f t="shared" si="12"/>
        <v>07010110040010</v>
      </c>
    </row>
    <row r="771" spans="1:8" ht="76.5">
      <c r="A771" s="311" t="s">
        <v>1305</v>
      </c>
      <c r="B771" s="312" t="s">
        <v>206</v>
      </c>
      <c r="C771" s="312" t="s">
        <v>405</v>
      </c>
      <c r="D771" s="312" t="s">
        <v>739</v>
      </c>
      <c r="E771" s="312" t="s">
        <v>271</v>
      </c>
      <c r="F771" s="307">
        <v>41286792</v>
      </c>
      <c r="G771" s="307">
        <v>41286792</v>
      </c>
      <c r="H771" s="123" t="str">
        <f t="shared" si="12"/>
        <v>07010110040010100</v>
      </c>
    </row>
    <row r="772" spans="1:8" ht="25.5">
      <c r="A772" s="311" t="s">
        <v>1182</v>
      </c>
      <c r="B772" s="312" t="s">
        <v>206</v>
      </c>
      <c r="C772" s="312" t="s">
        <v>405</v>
      </c>
      <c r="D772" s="312" t="s">
        <v>739</v>
      </c>
      <c r="E772" s="312" t="s">
        <v>133</v>
      </c>
      <c r="F772" s="307">
        <v>41286792</v>
      </c>
      <c r="G772" s="307">
        <v>41286792</v>
      </c>
      <c r="H772" s="123" t="str">
        <f t="shared" si="12"/>
        <v>07010110040010110</v>
      </c>
    </row>
    <row r="773" spans="1:8">
      <c r="A773" s="311" t="s">
        <v>1130</v>
      </c>
      <c r="B773" s="312" t="s">
        <v>206</v>
      </c>
      <c r="C773" s="312" t="s">
        <v>405</v>
      </c>
      <c r="D773" s="312" t="s">
        <v>739</v>
      </c>
      <c r="E773" s="312" t="s">
        <v>340</v>
      </c>
      <c r="F773" s="307">
        <v>31926000</v>
      </c>
      <c r="G773" s="307">
        <v>31926000</v>
      </c>
      <c r="H773" s="123" t="str">
        <f t="shared" si="12"/>
        <v>07010110040010111</v>
      </c>
    </row>
    <row r="774" spans="1:8" ht="51">
      <c r="A774" s="311" t="s">
        <v>1131</v>
      </c>
      <c r="B774" s="312" t="s">
        <v>206</v>
      </c>
      <c r="C774" s="312" t="s">
        <v>405</v>
      </c>
      <c r="D774" s="312" t="s">
        <v>739</v>
      </c>
      <c r="E774" s="312" t="s">
        <v>1052</v>
      </c>
      <c r="F774" s="307">
        <v>9360792</v>
      </c>
      <c r="G774" s="307">
        <v>9360792</v>
      </c>
      <c r="H774" s="123" t="str">
        <f t="shared" si="12"/>
        <v>07010110040010119</v>
      </c>
    </row>
    <row r="775" spans="1:8" ht="38.25">
      <c r="A775" s="311" t="s">
        <v>1306</v>
      </c>
      <c r="B775" s="312" t="s">
        <v>206</v>
      </c>
      <c r="C775" s="312" t="s">
        <v>405</v>
      </c>
      <c r="D775" s="312" t="s">
        <v>739</v>
      </c>
      <c r="E775" s="312" t="s">
        <v>1307</v>
      </c>
      <c r="F775" s="307">
        <v>16553773</v>
      </c>
      <c r="G775" s="307">
        <v>16553773</v>
      </c>
      <c r="H775" s="123" t="str">
        <f t="shared" si="12"/>
        <v>07010110040010200</v>
      </c>
    </row>
    <row r="776" spans="1:8" ht="38.25">
      <c r="A776" s="311" t="s">
        <v>1188</v>
      </c>
      <c r="B776" s="312" t="s">
        <v>206</v>
      </c>
      <c r="C776" s="312" t="s">
        <v>405</v>
      </c>
      <c r="D776" s="312" t="s">
        <v>739</v>
      </c>
      <c r="E776" s="312" t="s">
        <v>1189</v>
      </c>
      <c r="F776" s="307">
        <v>16553773</v>
      </c>
      <c r="G776" s="307">
        <v>16553773</v>
      </c>
      <c r="H776" s="123" t="str">
        <f t="shared" si="12"/>
        <v>07010110040010240</v>
      </c>
    </row>
    <row r="777" spans="1:8">
      <c r="A777" s="311" t="s">
        <v>1214</v>
      </c>
      <c r="B777" s="312" t="s">
        <v>206</v>
      </c>
      <c r="C777" s="312" t="s">
        <v>405</v>
      </c>
      <c r="D777" s="312" t="s">
        <v>739</v>
      </c>
      <c r="E777" s="312" t="s">
        <v>327</v>
      </c>
      <c r="F777" s="307">
        <v>16553773</v>
      </c>
      <c r="G777" s="307">
        <v>16553773</v>
      </c>
      <c r="H777" s="123" t="str">
        <f t="shared" si="12"/>
        <v>07010110040010244</v>
      </c>
    </row>
    <row r="778" spans="1:8">
      <c r="A778" s="311" t="s">
        <v>1308</v>
      </c>
      <c r="B778" s="312" t="s">
        <v>206</v>
      </c>
      <c r="C778" s="312" t="s">
        <v>405</v>
      </c>
      <c r="D778" s="312" t="s">
        <v>739</v>
      </c>
      <c r="E778" s="312" t="s">
        <v>1309</v>
      </c>
      <c r="F778" s="307">
        <v>60000</v>
      </c>
      <c r="G778" s="307">
        <v>60000</v>
      </c>
      <c r="H778" s="123" t="str">
        <f t="shared" si="12"/>
        <v>07010110040010800</v>
      </c>
    </row>
    <row r="779" spans="1:8">
      <c r="A779" s="311" t="s">
        <v>1193</v>
      </c>
      <c r="B779" s="312" t="s">
        <v>206</v>
      </c>
      <c r="C779" s="312" t="s">
        <v>405</v>
      </c>
      <c r="D779" s="312" t="s">
        <v>739</v>
      </c>
      <c r="E779" s="312" t="s">
        <v>1194</v>
      </c>
      <c r="F779" s="307">
        <v>60000</v>
      </c>
      <c r="G779" s="307">
        <v>60000</v>
      </c>
      <c r="H779" s="123" t="str">
        <f t="shared" si="12"/>
        <v>07010110040010850</v>
      </c>
    </row>
    <row r="780" spans="1:8">
      <c r="A780" s="311" t="s">
        <v>1053</v>
      </c>
      <c r="B780" s="312" t="s">
        <v>206</v>
      </c>
      <c r="C780" s="312" t="s">
        <v>405</v>
      </c>
      <c r="D780" s="312" t="s">
        <v>739</v>
      </c>
      <c r="E780" s="312" t="s">
        <v>1054</v>
      </c>
      <c r="F780" s="307">
        <v>60000</v>
      </c>
      <c r="G780" s="307">
        <v>60000</v>
      </c>
      <c r="H780" s="123" t="str">
        <f t="shared" si="12"/>
        <v>07010110040010853</v>
      </c>
    </row>
    <row r="781" spans="1:8" ht="191.25">
      <c r="A781" s="311" t="s">
        <v>569</v>
      </c>
      <c r="B781" s="312" t="s">
        <v>206</v>
      </c>
      <c r="C781" s="312" t="s">
        <v>405</v>
      </c>
      <c r="D781" s="312" t="s">
        <v>740</v>
      </c>
      <c r="E781" s="312" t="s">
        <v>1166</v>
      </c>
      <c r="F781" s="307">
        <v>66843378</v>
      </c>
      <c r="G781" s="307">
        <v>66843378</v>
      </c>
      <c r="H781" s="123" t="str">
        <f t="shared" si="12"/>
        <v>07010110041010</v>
      </c>
    </row>
    <row r="782" spans="1:8" ht="76.5">
      <c r="A782" s="311" t="s">
        <v>1305</v>
      </c>
      <c r="B782" s="312" t="s">
        <v>206</v>
      </c>
      <c r="C782" s="312" t="s">
        <v>405</v>
      </c>
      <c r="D782" s="312" t="s">
        <v>740</v>
      </c>
      <c r="E782" s="312" t="s">
        <v>271</v>
      </c>
      <c r="F782" s="307">
        <v>66843378</v>
      </c>
      <c r="G782" s="307">
        <v>66843378</v>
      </c>
      <c r="H782" s="123" t="str">
        <f t="shared" si="12"/>
        <v>07010110041010100</v>
      </c>
    </row>
    <row r="783" spans="1:8" ht="25.5">
      <c r="A783" s="311" t="s">
        <v>1182</v>
      </c>
      <c r="B783" s="312" t="s">
        <v>206</v>
      </c>
      <c r="C783" s="312" t="s">
        <v>405</v>
      </c>
      <c r="D783" s="312" t="s">
        <v>740</v>
      </c>
      <c r="E783" s="312" t="s">
        <v>133</v>
      </c>
      <c r="F783" s="307">
        <v>66843378</v>
      </c>
      <c r="G783" s="307">
        <v>66843378</v>
      </c>
      <c r="H783" s="123" t="str">
        <f t="shared" si="12"/>
        <v>07010110041010110</v>
      </c>
    </row>
    <row r="784" spans="1:8">
      <c r="A784" s="311" t="s">
        <v>1130</v>
      </c>
      <c r="B784" s="312" t="s">
        <v>206</v>
      </c>
      <c r="C784" s="312" t="s">
        <v>405</v>
      </c>
      <c r="D784" s="312" t="s">
        <v>740</v>
      </c>
      <c r="E784" s="312" t="s">
        <v>340</v>
      </c>
      <c r="F784" s="307">
        <v>51339000</v>
      </c>
      <c r="G784" s="307">
        <v>51339000</v>
      </c>
      <c r="H784" s="123" t="str">
        <f t="shared" si="12"/>
        <v>07010110041010111</v>
      </c>
    </row>
    <row r="785" spans="1:8" ht="51">
      <c r="A785" s="311" t="s">
        <v>1131</v>
      </c>
      <c r="B785" s="312" t="s">
        <v>206</v>
      </c>
      <c r="C785" s="312" t="s">
        <v>405</v>
      </c>
      <c r="D785" s="312" t="s">
        <v>740</v>
      </c>
      <c r="E785" s="312" t="s">
        <v>1052</v>
      </c>
      <c r="F785" s="307">
        <v>15504378</v>
      </c>
      <c r="G785" s="307">
        <v>15504378</v>
      </c>
      <c r="H785" s="123" t="str">
        <f t="shared" si="12"/>
        <v>07010110041010119</v>
      </c>
    </row>
    <row r="786" spans="1:8" ht="140.25">
      <c r="A786" s="311" t="s">
        <v>570</v>
      </c>
      <c r="B786" s="312" t="s">
        <v>206</v>
      </c>
      <c r="C786" s="312" t="s">
        <v>405</v>
      </c>
      <c r="D786" s="312" t="s">
        <v>741</v>
      </c>
      <c r="E786" s="312" t="s">
        <v>1166</v>
      </c>
      <c r="F786" s="307">
        <v>1005000</v>
      </c>
      <c r="G786" s="307">
        <v>1005000</v>
      </c>
      <c r="H786" s="123" t="str">
        <f t="shared" si="12"/>
        <v>07010110047010</v>
      </c>
    </row>
    <row r="787" spans="1:8" ht="76.5">
      <c r="A787" s="311" t="s">
        <v>1305</v>
      </c>
      <c r="B787" s="312" t="s">
        <v>206</v>
      </c>
      <c r="C787" s="312" t="s">
        <v>405</v>
      </c>
      <c r="D787" s="312" t="s">
        <v>741</v>
      </c>
      <c r="E787" s="312" t="s">
        <v>271</v>
      </c>
      <c r="F787" s="307">
        <v>1005000</v>
      </c>
      <c r="G787" s="307">
        <v>1005000</v>
      </c>
      <c r="H787" s="123" t="str">
        <f t="shared" si="12"/>
        <v>07010110047010100</v>
      </c>
    </row>
    <row r="788" spans="1:8" ht="25.5">
      <c r="A788" s="311" t="s">
        <v>1182</v>
      </c>
      <c r="B788" s="312" t="s">
        <v>206</v>
      </c>
      <c r="C788" s="312" t="s">
        <v>405</v>
      </c>
      <c r="D788" s="312" t="s">
        <v>741</v>
      </c>
      <c r="E788" s="312" t="s">
        <v>133</v>
      </c>
      <c r="F788" s="307">
        <v>1005000</v>
      </c>
      <c r="G788" s="307">
        <v>1005000</v>
      </c>
      <c r="H788" s="123" t="str">
        <f t="shared" si="12"/>
        <v>07010110047010110</v>
      </c>
    </row>
    <row r="789" spans="1:8" ht="25.5">
      <c r="A789" s="311" t="s">
        <v>1139</v>
      </c>
      <c r="B789" s="312" t="s">
        <v>206</v>
      </c>
      <c r="C789" s="312" t="s">
        <v>405</v>
      </c>
      <c r="D789" s="312" t="s">
        <v>741</v>
      </c>
      <c r="E789" s="312" t="s">
        <v>388</v>
      </c>
      <c r="F789" s="307">
        <v>1005000</v>
      </c>
      <c r="G789" s="307">
        <v>1005000</v>
      </c>
      <c r="H789" s="123" t="str">
        <f t="shared" si="12"/>
        <v>07010110047010112</v>
      </c>
    </row>
    <row r="790" spans="1:8" ht="153">
      <c r="A790" s="311" t="s">
        <v>571</v>
      </c>
      <c r="B790" s="312" t="s">
        <v>206</v>
      </c>
      <c r="C790" s="312" t="s">
        <v>405</v>
      </c>
      <c r="D790" s="312" t="s">
        <v>742</v>
      </c>
      <c r="E790" s="312" t="s">
        <v>1166</v>
      </c>
      <c r="F790" s="307">
        <v>56724800</v>
      </c>
      <c r="G790" s="307">
        <v>56724800</v>
      </c>
      <c r="H790" s="123" t="str">
        <f t="shared" si="12"/>
        <v>0701011004Г010</v>
      </c>
    </row>
    <row r="791" spans="1:8" ht="38.25">
      <c r="A791" s="311" t="s">
        <v>1306</v>
      </c>
      <c r="B791" s="312" t="s">
        <v>206</v>
      </c>
      <c r="C791" s="312" t="s">
        <v>405</v>
      </c>
      <c r="D791" s="312" t="s">
        <v>742</v>
      </c>
      <c r="E791" s="312" t="s">
        <v>1307</v>
      </c>
      <c r="F791" s="307">
        <v>56724800</v>
      </c>
      <c r="G791" s="307">
        <v>56724800</v>
      </c>
      <c r="H791" s="123" t="str">
        <f t="shared" si="12"/>
        <v>0701011004Г010200</v>
      </c>
    </row>
    <row r="792" spans="1:8" ht="38.25">
      <c r="A792" s="311" t="s">
        <v>1188</v>
      </c>
      <c r="B792" s="312" t="s">
        <v>206</v>
      </c>
      <c r="C792" s="312" t="s">
        <v>405</v>
      </c>
      <c r="D792" s="312" t="s">
        <v>742</v>
      </c>
      <c r="E792" s="312" t="s">
        <v>1189</v>
      </c>
      <c r="F792" s="307">
        <v>56724800</v>
      </c>
      <c r="G792" s="307">
        <v>56724800</v>
      </c>
      <c r="H792" s="123" t="str">
        <f t="shared" si="12"/>
        <v>0701011004Г010240</v>
      </c>
    </row>
    <row r="793" spans="1:8">
      <c r="A793" s="311" t="s">
        <v>1214</v>
      </c>
      <c r="B793" s="312" t="s">
        <v>206</v>
      </c>
      <c r="C793" s="312" t="s">
        <v>405</v>
      </c>
      <c r="D793" s="312" t="s">
        <v>742</v>
      </c>
      <c r="E793" s="312" t="s">
        <v>327</v>
      </c>
      <c r="F793" s="307">
        <v>5880400</v>
      </c>
      <c r="G793" s="307">
        <v>5880400</v>
      </c>
      <c r="H793" s="123" t="str">
        <f t="shared" si="12"/>
        <v>0701011004Г010244</v>
      </c>
    </row>
    <row r="794" spans="1:8">
      <c r="A794" s="311" t="s">
        <v>1660</v>
      </c>
      <c r="B794" s="312" t="s">
        <v>206</v>
      </c>
      <c r="C794" s="312" t="s">
        <v>405</v>
      </c>
      <c r="D794" s="312" t="s">
        <v>742</v>
      </c>
      <c r="E794" s="312" t="s">
        <v>1661</v>
      </c>
      <c r="F794" s="307">
        <v>50844400</v>
      </c>
      <c r="G794" s="307">
        <v>50844400</v>
      </c>
      <c r="H794" s="123" t="str">
        <f t="shared" si="12"/>
        <v>0701011004Г010247</v>
      </c>
    </row>
    <row r="795" spans="1:8" ht="153">
      <c r="A795" s="311" t="s">
        <v>1714</v>
      </c>
      <c r="B795" s="312" t="s">
        <v>206</v>
      </c>
      <c r="C795" s="312" t="s">
        <v>405</v>
      </c>
      <c r="D795" s="312" t="s">
        <v>1715</v>
      </c>
      <c r="E795" s="312" t="s">
        <v>1166</v>
      </c>
      <c r="F795" s="307">
        <v>2204582</v>
      </c>
      <c r="G795" s="307">
        <v>2204582</v>
      </c>
      <c r="H795" s="123" t="str">
        <f t="shared" si="12"/>
        <v>0701011004М010</v>
      </c>
    </row>
    <row r="796" spans="1:8" ht="38.25">
      <c r="A796" s="311" t="s">
        <v>1306</v>
      </c>
      <c r="B796" s="312" t="s">
        <v>206</v>
      </c>
      <c r="C796" s="312" t="s">
        <v>405</v>
      </c>
      <c r="D796" s="312" t="s">
        <v>1715</v>
      </c>
      <c r="E796" s="312" t="s">
        <v>1307</v>
      </c>
      <c r="F796" s="307">
        <v>2204582</v>
      </c>
      <c r="G796" s="307">
        <v>2204582</v>
      </c>
      <c r="H796" s="123" t="str">
        <f t="shared" si="12"/>
        <v>0701011004М010200</v>
      </c>
    </row>
    <row r="797" spans="1:8" ht="38.25">
      <c r="A797" s="311" t="s">
        <v>1188</v>
      </c>
      <c r="B797" s="312" t="s">
        <v>206</v>
      </c>
      <c r="C797" s="312" t="s">
        <v>405</v>
      </c>
      <c r="D797" s="312" t="s">
        <v>1715</v>
      </c>
      <c r="E797" s="312" t="s">
        <v>1189</v>
      </c>
      <c r="F797" s="307">
        <v>2204582</v>
      </c>
      <c r="G797" s="307">
        <v>2204582</v>
      </c>
      <c r="H797" s="123" t="str">
        <f t="shared" si="12"/>
        <v>0701011004М010240</v>
      </c>
    </row>
    <row r="798" spans="1:8">
      <c r="A798" s="311" t="s">
        <v>1214</v>
      </c>
      <c r="B798" s="312" t="s">
        <v>206</v>
      </c>
      <c r="C798" s="312" t="s">
        <v>405</v>
      </c>
      <c r="D798" s="312" t="s">
        <v>1715</v>
      </c>
      <c r="E798" s="312" t="s">
        <v>327</v>
      </c>
      <c r="F798" s="307">
        <v>2204582</v>
      </c>
      <c r="G798" s="307">
        <v>2204582</v>
      </c>
      <c r="H798" s="123" t="str">
        <f t="shared" si="12"/>
        <v>0701011004М010244</v>
      </c>
    </row>
    <row r="799" spans="1:8" ht="127.5">
      <c r="A799" s="311" t="s">
        <v>572</v>
      </c>
      <c r="B799" s="312" t="s">
        <v>206</v>
      </c>
      <c r="C799" s="312" t="s">
        <v>405</v>
      </c>
      <c r="D799" s="312" t="s">
        <v>743</v>
      </c>
      <c r="E799" s="312" t="s">
        <v>1166</v>
      </c>
      <c r="F799" s="307">
        <v>49911000</v>
      </c>
      <c r="G799" s="307">
        <v>49911000</v>
      </c>
      <c r="H799" s="123" t="str">
        <f t="shared" si="12"/>
        <v>0701011004П010</v>
      </c>
    </row>
    <row r="800" spans="1:8" ht="38.25">
      <c r="A800" s="311" t="s">
        <v>1306</v>
      </c>
      <c r="B800" s="312" t="s">
        <v>206</v>
      </c>
      <c r="C800" s="312" t="s">
        <v>405</v>
      </c>
      <c r="D800" s="312" t="s">
        <v>743</v>
      </c>
      <c r="E800" s="312" t="s">
        <v>1307</v>
      </c>
      <c r="F800" s="307">
        <v>49911000</v>
      </c>
      <c r="G800" s="307">
        <v>49911000</v>
      </c>
      <c r="H800" s="123" t="str">
        <f t="shared" si="12"/>
        <v>0701011004П010200</v>
      </c>
    </row>
    <row r="801" spans="1:8" ht="38.25">
      <c r="A801" s="311" t="s">
        <v>1188</v>
      </c>
      <c r="B801" s="312" t="s">
        <v>206</v>
      </c>
      <c r="C801" s="312" t="s">
        <v>405</v>
      </c>
      <c r="D801" s="312" t="s">
        <v>743</v>
      </c>
      <c r="E801" s="312" t="s">
        <v>1189</v>
      </c>
      <c r="F801" s="307">
        <v>49911000</v>
      </c>
      <c r="G801" s="307">
        <v>49911000</v>
      </c>
      <c r="H801" s="123" t="str">
        <f t="shared" si="12"/>
        <v>0701011004П010240</v>
      </c>
    </row>
    <row r="802" spans="1:8">
      <c r="A802" s="311" t="s">
        <v>1214</v>
      </c>
      <c r="B802" s="312" t="s">
        <v>206</v>
      </c>
      <c r="C802" s="312" t="s">
        <v>405</v>
      </c>
      <c r="D802" s="312" t="s">
        <v>743</v>
      </c>
      <c r="E802" s="312" t="s">
        <v>327</v>
      </c>
      <c r="F802" s="307">
        <v>49911000</v>
      </c>
      <c r="G802" s="307">
        <v>49911000</v>
      </c>
      <c r="H802" s="123" t="str">
        <f t="shared" si="12"/>
        <v>0701011004П010244</v>
      </c>
    </row>
    <row r="803" spans="1:8" ht="127.5">
      <c r="A803" s="311" t="s">
        <v>958</v>
      </c>
      <c r="B803" s="312" t="s">
        <v>206</v>
      </c>
      <c r="C803" s="312" t="s">
        <v>405</v>
      </c>
      <c r="D803" s="312" t="s">
        <v>959</v>
      </c>
      <c r="E803" s="312" t="s">
        <v>1166</v>
      </c>
      <c r="F803" s="307">
        <v>16300144</v>
      </c>
      <c r="G803" s="307">
        <v>16300144</v>
      </c>
      <c r="H803" s="123" t="str">
        <f t="shared" si="12"/>
        <v>0701011004Э010</v>
      </c>
    </row>
    <row r="804" spans="1:8" ht="38.25">
      <c r="A804" s="311" t="s">
        <v>1306</v>
      </c>
      <c r="B804" s="312" t="s">
        <v>206</v>
      </c>
      <c r="C804" s="312" t="s">
        <v>405</v>
      </c>
      <c r="D804" s="312" t="s">
        <v>959</v>
      </c>
      <c r="E804" s="312" t="s">
        <v>1307</v>
      </c>
      <c r="F804" s="307">
        <v>16300144</v>
      </c>
      <c r="G804" s="307">
        <v>16300144</v>
      </c>
      <c r="H804" s="123" t="str">
        <f t="shared" si="12"/>
        <v>0701011004Э010200</v>
      </c>
    </row>
    <row r="805" spans="1:8" ht="38.25">
      <c r="A805" s="311" t="s">
        <v>1188</v>
      </c>
      <c r="B805" s="312" t="s">
        <v>206</v>
      </c>
      <c r="C805" s="312" t="s">
        <v>405</v>
      </c>
      <c r="D805" s="312" t="s">
        <v>959</v>
      </c>
      <c r="E805" s="312" t="s">
        <v>1189</v>
      </c>
      <c r="F805" s="307">
        <v>16300144</v>
      </c>
      <c r="G805" s="307">
        <v>16300144</v>
      </c>
      <c r="H805" s="123" t="str">
        <f t="shared" si="12"/>
        <v>0701011004Э010240</v>
      </c>
    </row>
    <row r="806" spans="1:8">
      <c r="A806" s="311" t="s">
        <v>1660</v>
      </c>
      <c r="B806" s="312" t="s">
        <v>206</v>
      </c>
      <c r="C806" s="312" t="s">
        <v>405</v>
      </c>
      <c r="D806" s="312" t="s">
        <v>959</v>
      </c>
      <c r="E806" s="312" t="s">
        <v>1661</v>
      </c>
      <c r="F806" s="307">
        <v>16300144</v>
      </c>
      <c r="G806" s="307">
        <v>16300144</v>
      </c>
      <c r="H806" s="123" t="str">
        <f t="shared" ref="H806:H869" si="13">CONCATENATE(C806,,D806,E806)</f>
        <v>0701011004Э010247</v>
      </c>
    </row>
    <row r="807" spans="1:8" ht="331.5">
      <c r="A807" s="311" t="s">
        <v>1336</v>
      </c>
      <c r="B807" s="312" t="s">
        <v>206</v>
      </c>
      <c r="C807" s="312" t="s">
        <v>405</v>
      </c>
      <c r="D807" s="312" t="s">
        <v>738</v>
      </c>
      <c r="E807" s="312" t="s">
        <v>1166</v>
      </c>
      <c r="F807" s="307">
        <v>118840400</v>
      </c>
      <c r="G807" s="307">
        <v>118840400</v>
      </c>
      <c r="H807" s="123" t="str">
        <f t="shared" si="13"/>
        <v>07010110074080</v>
      </c>
    </row>
    <row r="808" spans="1:8" ht="76.5">
      <c r="A808" s="311" t="s">
        <v>1305</v>
      </c>
      <c r="B808" s="312" t="s">
        <v>206</v>
      </c>
      <c r="C808" s="312" t="s">
        <v>405</v>
      </c>
      <c r="D808" s="312" t="s">
        <v>738</v>
      </c>
      <c r="E808" s="312" t="s">
        <v>271</v>
      </c>
      <c r="F808" s="307">
        <v>114260700</v>
      </c>
      <c r="G808" s="307">
        <v>114260700</v>
      </c>
      <c r="H808" s="123" t="str">
        <f t="shared" si="13"/>
        <v>07010110074080100</v>
      </c>
    </row>
    <row r="809" spans="1:8" ht="25.5">
      <c r="A809" s="311" t="s">
        <v>1182</v>
      </c>
      <c r="B809" s="312" t="s">
        <v>206</v>
      </c>
      <c r="C809" s="312" t="s">
        <v>405</v>
      </c>
      <c r="D809" s="312" t="s">
        <v>738</v>
      </c>
      <c r="E809" s="312" t="s">
        <v>133</v>
      </c>
      <c r="F809" s="307">
        <v>114260700</v>
      </c>
      <c r="G809" s="307">
        <v>114260700</v>
      </c>
      <c r="H809" s="123" t="str">
        <f t="shared" si="13"/>
        <v>07010110074080110</v>
      </c>
    </row>
    <row r="810" spans="1:8">
      <c r="A810" s="311" t="s">
        <v>1130</v>
      </c>
      <c r="B810" s="312" t="s">
        <v>206</v>
      </c>
      <c r="C810" s="312" t="s">
        <v>405</v>
      </c>
      <c r="D810" s="312" t="s">
        <v>738</v>
      </c>
      <c r="E810" s="312" t="s">
        <v>340</v>
      </c>
      <c r="F810" s="307">
        <v>86509893</v>
      </c>
      <c r="G810" s="307">
        <v>86509893</v>
      </c>
      <c r="H810" s="123" t="str">
        <f t="shared" si="13"/>
        <v>07010110074080111</v>
      </c>
    </row>
    <row r="811" spans="1:8" ht="25.5">
      <c r="A811" s="311" t="s">
        <v>1139</v>
      </c>
      <c r="B811" s="312" t="s">
        <v>206</v>
      </c>
      <c r="C811" s="312" t="s">
        <v>405</v>
      </c>
      <c r="D811" s="312" t="s">
        <v>738</v>
      </c>
      <c r="E811" s="312" t="s">
        <v>388</v>
      </c>
      <c r="F811" s="307">
        <v>2860000</v>
      </c>
      <c r="G811" s="307">
        <v>2860000</v>
      </c>
      <c r="H811" s="123" t="str">
        <f t="shared" si="13"/>
        <v>07010110074080112</v>
      </c>
    </row>
    <row r="812" spans="1:8" ht="51">
      <c r="A812" s="311" t="s">
        <v>1131</v>
      </c>
      <c r="B812" s="312" t="s">
        <v>206</v>
      </c>
      <c r="C812" s="312" t="s">
        <v>405</v>
      </c>
      <c r="D812" s="312" t="s">
        <v>738</v>
      </c>
      <c r="E812" s="312" t="s">
        <v>1052</v>
      </c>
      <c r="F812" s="307">
        <v>24890807</v>
      </c>
      <c r="G812" s="307">
        <v>24890807</v>
      </c>
      <c r="H812" s="123" t="str">
        <f t="shared" si="13"/>
        <v>07010110074080119</v>
      </c>
    </row>
    <row r="813" spans="1:8" ht="38.25">
      <c r="A813" s="311" t="s">
        <v>1306</v>
      </c>
      <c r="B813" s="312" t="s">
        <v>206</v>
      </c>
      <c r="C813" s="312" t="s">
        <v>405</v>
      </c>
      <c r="D813" s="312" t="s">
        <v>738</v>
      </c>
      <c r="E813" s="312" t="s">
        <v>1307</v>
      </c>
      <c r="F813" s="307">
        <v>4579700</v>
      </c>
      <c r="G813" s="307">
        <v>4579700</v>
      </c>
      <c r="H813" s="123" t="str">
        <f t="shared" si="13"/>
        <v>07010110074080200</v>
      </c>
    </row>
    <row r="814" spans="1:8" ht="38.25">
      <c r="A814" s="311" t="s">
        <v>1188</v>
      </c>
      <c r="B814" s="312" t="s">
        <v>206</v>
      </c>
      <c r="C814" s="312" t="s">
        <v>405</v>
      </c>
      <c r="D814" s="312" t="s">
        <v>738</v>
      </c>
      <c r="E814" s="312" t="s">
        <v>1189</v>
      </c>
      <c r="F814" s="307">
        <v>4579700</v>
      </c>
      <c r="G814" s="307">
        <v>4579700</v>
      </c>
      <c r="H814" s="123" t="str">
        <f t="shared" si="13"/>
        <v>07010110074080240</v>
      </c>
    </row>
    <row r="815" spans="1:8">
      <c r="A815" s="311" t="s">
        <v>1214</v>
      </c>
      <c r="B815" s="312" t="s">
        <v>206</v>
      </c>
      <c r="C815" s="312" t="s">
        <v>405</v>
      </c>
      <c r="D815" s="312" t="s">
        <v>738</v>
      </c>
      <c r="E815" s="312" t="s">
        <v>327</v>
      </c>
      <c r="F815" s="307">
        <v>4579700</v>
      </c>
      <c r="G815" s="307">
        <v>4579700</v>
      </c>
      <c r="H815" s="123" t="str">
        <f t="shared" si="13"/>
        <v>07010110074080244</v>
      </c>
    </row>
    <row r="816" spans="1:8" ht="331.5">
      <c r="A816" s="311" t="s">
        <v>1337</v>
      </c>
      <c r="B816" s="312" t="s">
        <v>206</v>
      </c>
      <c r="C816" s="312" t="s">
        <v>405</v>
      </c>
      <c r="D816" s="312" t="s">
        <v>736</v>
      </c>
      <c r="E816" s="312" t="s">
        <v>1166</v>
      </c>
      <c r="F816" s="307">
        <v>148105900</v>
      </c>
      <c r="G816" s="307">
        <v>148105900</v>
      </c>
      <c r="H816" s="123" t="str">
        <f t="shared" si="13"/>
        <v>07010110075880</v>
      </c>
    </row>
    <row r="817" spans="1:8" ht="76.5">
      <c r="A817" s="311" t="s">
        <v>1305</v>
      </c>
      <c r="B817" s="312" t="s">
        <v>206</v>
      </c>
      <c r="C817" s="312" t="s">
        <v>405</v>
      </c>
      <c r="D817" s="312" t="s">
        <v>736</v>
      </c>
      <c r="E817" s="312" t="s">
        <v>271</v>
      </c>
      <c r="F817" s="307">
        <v>140995000</v>
      </c>
      <c r="G817" s="307">
        <v>140995000</v>
      </c>
      <c r="H817" s="123" t="str">
        <f t="shared" si="13"/>
        <v>07010110075880100</v>
      </c>
    </row>
    <row r="818" spans="1:8" ht="25.5">
      <c r="A818" s="311" t="s">
        <v>1182</v>
      </c>
      <c r="B818" s="312" t="s">
        <v>206</v>
      </c>
      <c r="C818" s="312" t="s">
        <v>405</v>
      </c>
      <c r="D818" s="312" t="s">
        <v>736</v>
      </c>
      <c r="E818" s="312" t="s">
        <v>133</v>
      </c>
      <c r="F818" s="307">
        <v>140995000</v>
      </c>
      <c r="G818" s="307">
        <v>140995000</v>
      </c>
      <c r="H818" s="123" t="str">
        <f t="shared" si="13"/>
        <v>07010110075880110</v>
      </c>
    </row>
    <row r="819" spans="1:8">
      <c r="A819" s="311" t="s">
        <v>1130</v>
      </c>
      <c r="B819" s="312" t="s">
        <v>206</v>
      </c>
      <c r="C819" s="312" t="s">
        <v>405</v>
      </c>
      <c r="D819" s="312" t="s">
        <v>736</v>
      </c>
      <c r="E819" s="312" t="s">
        <v>340</v>
      </c>
      <c r="F819" s="307">
        <v>107188520</v>
      </c>
      <c r="G819" s="307">
        <v>107188520</v>
      </c>
      <c r="H819" s="123" t="str">
        <f t="shared" si="13"/>
        <v>07010110075880111</v>
      </c>
    </row>
    <row r="820" spans="1:8" ht="25.5">
      <c r="A820" s="311" t="s">
        <v>1139</v>
      </c>
      <c r="B820" s="312" t="s">
        <v>206</v>
      </c>
      <c r="C820" s="312" t="s">
        <v>405</v>
      </c>
      <c r="D820" s="312" t="s">
        <v>736</v>
      </c>
      <c r="E820" s="312" t="s">
        <v>388</v>
      </c>
      <c r="F820" s="307">
        <v>2095000</v>
      </c>
      <c r="G820" s="307">
        <v>2095000</v>
      </c>
      <c r="H820" s="123" t="str">
        <f t="shared" si="13"/>
        <v>07010110075880112</v>
      </c>
    </row>
    <row r="821" spans="1:8" ht="51">
      <c r="A821" s="311" t="s">
        <v>1131</v>
      </c>
      <c r="B821" s="312" t="s">
        <v>206</v>
      </c>
      <c r="C821" s="312" t="s">
        <v>405</v>
      </c>
      <c r="D821" s="312" t="s">
        <v>736</v>
      </c>
      <c r="E821" s="312" t="s">
        <v>1052</v>
      </c>
      <c r="F821" s="307">
        <v>31711480</v>
      </c>
      <c r="G821" s="307">
        <v>31711480</v>
      </c>
      <c r="H821" s="123" t="str">
        <f t="shared" si="13"/>
        <v>07010110075880119</v>
      </c>
    </row>
    <row r="822" spans="1:8" ht="38.25">
      <c r="A822" s="311" t="s">
        <v>1306</v>
      </c>
      <c r="B822" s="312" t="s">
        <v>206</v>
      </c>
      <c r="C822" s="312" t="s">
        <v>405</v>
      </c>
      <c r="D822" s="312" t="s">
        <v>736</v>
      </c>
      <c r="E822" s="312" t="s">
        <v>1307</v>
      </c>
      <c r="F822" s="307">
        <v>7110900</v>
      </c>
      <c r="G822" s="307">
        <v>7110900</v>
      </c>
      <c r="H822" s="123" t="str">
        <f t="shared" si="13"/>
        <v>07010110075880200</v>
      </c>
    </row>
    <row r="823" spans="1:8" ht="38.25">
      <c r="A823" s="311" t="s">
        <v>1188</v>
      </c>
      <c r="B823" s="312" t="s">
        <v>206</v>
      </c>
      <c r="C823" s="312" t="s">
        <v>405</v>
      </c>
      <c r="D823" s="312" t="s">
        <v>736</v>
      </c>
      <c r="E823" s="312" t="s">
        <v>1189</v>
      </c>
      <c r="F823" s="307">
        <v>7110900</v>
      </c>
      <c r="G823" s="307">
        <v>7110900</v>
      </c>
      <c r="H823" s="123" t="str">
        <f t="shared" si="13"/>
        <v>07010110075880240</v>
      </c>
    </row>
    <row r="824" spans="1:8">
      <c r="A824" s="311" t="s">
        <v>1214</v>
      </c>
      <c r="B824" s="312" t="s">
        <v>206</v>
      </c>
      <c r="C824" s="312" t="s">
        <v>405</v>
      </c>
      <c r="D824" s="312" t="s">
        <v>736</v>
      </c>
      <c r="E824" s="312" t="s">
        <v>327</v>
      </c>
      <c r="F824" s="307">
        <v>7110900</v>
      </c>
      <c r="G824" s="307">
        <v>7110900</v>
      </c>
      <c r="H824" s="123" t="str">
        <f t="shared" si="13"/>
        <v>07010110075880244</v>
      </c>
    </row>
    <row r="825" spans="1:8" ht="127.5">
      <c r="A825" s="311" t="s">
        <v>2119</v>
      </c>
      <c r="B825" s="312" t="s">
        <v>206</v>
      </c>
      <c r="C825" s="312" t="s">
        <v>405</v>
      </c>
      <c r="D825" s="312" t="s">
        <v>2120</v>
      </c>
      <c r="E825" s="312" t="s">
        <v>1166</v>
      </c>
      <c r="F825" s="307">
        <v>6639600</v>
      </c>
      <c r="G825" s="307">
        <v>6639600</v>
      </c>
      <c r="H825" s="123" t="str">
        <f t="shared" si="13"/>
        <v>070101100S5820</v>
      </c>
    </row>
    <row r="826" spans="1:8" ht="38.25">
      <c r="A826" s="311" t="s">
        <v>1306</v>
      </c>
      <c r="B826" s="312" t="s">
        <v>206</v>
      </c>
      <c r="C826" s="312" t="s">
        <v>405</v>
      </c>
      <c r="D826" s="312" t="s">
        <v>2120</v>
      </c>
      <c r="E826" s="312" t="s">
        <v>1307</v>
      </c>
      <c r="F826" s="307">
        <v>6639600</v>
      </c>
      <c r="G826" s="307">
        <v>6639600</v>
      </c>
      <c r="H826" s="123" t="str">
        <f t="shared" si="13"/>
        <v>070101100S5820200</v>
      </c>
    </row>
    <row r="827" spans="1:8" ht="38.25">
      <c r="A827" s="311" t="s">
        <v>1188</v>
      </c>
      <c r="B827" s="312" t="s">
        <v>206</v>
      </c>
      <c r="C827" s="312" t="s">
        <v>405</v>
      </c>
      <c r="D827" s="312" t="s">
        <v>2120</v>
      </c>
      <c r="E827" s="312" t="s">
        <v>1189</v>
      </c>
      <c r="F827" s="307">
        <v>6639600</v>
      </c>
      <c r="G827" s="307">
        <v>6639600</v>
      </c>
      <c r="H827" s="123" t="str">
        <f t="shared" si="13"/>
        <v>070101100S5820240</v>
      </c>
    </row>
    <row r="828" spans="1:8">
      <c r="A828" s="311" t="s">
        <v>1214</v>
      </c>
      <c r="B828" s="312" t="s">
        <v>206</v>
      </c>
      <c r="C828" s="312" t="s">
        <v>405</v>
      </c>
      <c r="D828" s="312" t="s">
        <v>2120</v>
      </c>
      <c r="E828" s="312" t="s">
        <v>327</v>
      </c>
      <c r="F828" s="307">
        <v>6639600</v>
      </c>
      <c r="G828" s="307">
        <v>6639600</v>
      </c>
      <c r="H828" s="123" t="str">
        <f t="shared" si="13"/>
        <v>070101100S5820244</v>
      </c>
    </row>
    <row r="829" spans="1:8">
      <c r="A829" s="311" t="s">
        <v>152</v>
      </c>
      <c r="B829" s="312" t="s">
        <v>206</v>
      </c>
      <c r="C829" s="312" t="s">
        <v>392</v>
      </c>
      <c r="D829" s="312" t="s">
        <v>1166</v>
      </c>
      <c r="E829" s="312" t="s">
        <v>1166</v>
      </c>
      <c r="F829" s="307">
        <v>895436585</v>
      </c>
      <c r="G829" s="307">
        <v>895436585</v>
      </c>
      <c r="H829" s="123" t="str">
        <f t="shared" si="13"/>
        <v>0702</v>
      </c>
    </row>
    <row r="830" spans="1:8" ht="25.5">
      <c r="A830" s="311" t="s">
        <v>439</v>
      </c>
      <c r="B830" s="312" t="s">
        <v>206</v>
      </c>
      <c r="C830" s="312" t="s">
        <v>392</v>
      </c>
      <c r="D830" s="312" t="s">
        <v>967</v>
      </c>
      <c r="E830" s="312" t="s">
        <v>1166</v>
      </c>
      <c r="F830" s="307">
        <v>894835251</v>
      </c>
      <c r="G830" s="307">
        <v>894835251</v>
      </c>
      <c r="H830" s="123" t="str">
        <f t="shared" si="13"/>
        <v>07020100000000</v>
      </c>
    </row>
    <row r="831" spans="1:8" ht="38.25">
      <c r="A831" s="311" t="s">
        <v>440</v>
      </c>
      <c r="B831" s="312" t="s">
        <v>206</v>
      </c>
      <c r="C831" s="312" t="s">
        <v>392</v>
      </c>
      <c r="D831" s="312" t="s">
        <v>968</v>
      </c>
      <c r="E831" s="312" t="s">
        <v>1166</v>
      </c>
      <c r="F831" s="307">
        <v>894835251</v>
      </c>
      <c r="G831" s="307">
        <v>894835251</v>
      </c>
      <c r="H831" s="123" t="str">
        <f t="shared" si="13"/>
        <v>07020110000000</v>
      </c>
    </row>
    <row r="832" spans="1:8" ht="153">
      <c r="A832" s="311" t="s">
        <v>410</v>
      </c>
      <c r="B832" s="312" t="s">
        <v>206</v>
      </c>
      <c r="C832" s="312" t="s">
        <v>392</v>
      </c>
      <c r="D832" s="312" t="s">
        <v>747</v>
      </c>
      <c r="E832" s="312" t="s">
        <v>1166</v>
      </c>
      <c r="F832" s="307">
        <v>78922955</v>
      </c>
      <c r="G832" s="307">
        <v>78922955</v>
      </c>
      <c r="H832" s="123" t="str">
        <f t="shared" si="13"/>
        <v>07020110040020</v>
      </c>
    </row>
    <row r="833" spans="1:8" ht="76.5">
      <c r="A833" s="311" t="s">
        <v>1305</v>
      </c>
      <c r="B833" s="312" t="s">
        <v>206</v>
      </c>
      <c r="C833" s="312" t="s">
        <v>392</v>
      </c>
      <c r="D833" s="312" t="s">
        <v>747</v>
      </c>
      <c r="E833" s="312" t="s">
        <v>271</v>
      </c>
      <c r="F833" s="307">
        <v>53548003</v>
      </c>
      <c r="G833" s="307">
        <v>53548003</v>
      </c>
      <c r="H833" s="123" t="str">
        <f t="shared" si="13"/>
        <v>07020110040020100</v>
      </c>
    </row>
    <row r="834" spans="1:8" ht="25.5">
      <c r="A834" s="311" t="s">
        <v>1182</v>
      </c>
      <c r="B834" s="312" t="s">
        <v>206</v>
      </c>
      <c r="C834" s="312" t="s">
        <v>392</v>
      </c>
      <c r="D834" s="312" t="s">
        <v>747</v>
      </c>
      <c r="E834" s="312" t="s">
        <v>133</v>
      </c>
      <c r="F834" s="307">
        <v>53548003</v>
      </c>
      <c r="G834" s="307">
        <v>53548003</v>
      </c>
      <c r="H834" s="123" t="str">
        <f t="shared" si="13"/>
        <v>07020110040020110</v>
      </c>
    </row>
    <row r="835" spans="1:8">
      <c r="A835" s="311" t="s">
        <v>1130</v>
      </c>
      <c r="B835" s="312" t="s">
        <v>206</v>
      </c>
      <c r="C835" s="312" t="s">
        <v>392</v>
      </c>
      <c r="D835" s="312" t="s">
        <v>747</v>
      </c>
      <c r="E835" s="312" t="s">
        <v>340</v>
      </c>
      <c r="F835" s="307">
        <v>41514000</v>
      </c>
      <c r="G835" s="307">
        <v>41514000</v>
      </c>
      <c r="H835" s="123" t="str">
        <f t="shared" si="13"/>
        <v>07020110040020111</v>
      </c>
    </row>
    <row r="836" spans="1:8" ht="51">
      <c r="A836" s="311" t="s">
        <v>1131</v>
      </c>
      <c r="B836" s="312" t="s">
        <v>206</v>
      </c>
      <c r="C836" s="312" t="s">
        <v>392</v>
      </c>
      <c r="D836" s="312" t="s">
        <v>747</v>
      </c>
      <c r="E836" s="312" t="s">
        <v>1052</v>
      </c>
      <c r="F836" s="307">
        <v>12034003</v>
      </c>
      <c r="G836" s="307">
        <v>12034003</v>
      </c>
      <c r="H836" s="123" t="str">
        <f t="shared" si="13"/>
        <v>07020110040020119</v>
      </c>
    </row>
    <row r="837" spans="1:8" ht="38.25">
      <c r="A837" s="311" t="s">
        <v>1306</v>
      </c>
      <c r="B837" s="312" t="s">
        <v>206</v>
      </c>
      <c r="C837" s="312" t="s">
        <v>392</v>
      </c>
      <c r="D837" s="312" t="s">
        <v>747</v>
      </c>
      <c r="E837" s="312" t="s">
        <v>1307</v>
      </c>
      <c r="F837" s="307">
        <v>25330952</v>
      </c>
      <c r="G837" s="307">
        <v>25330952</v>
      </c>
      <c r="H837" s="123" t="str">
        <f t="shared" si="13"/>
        <v>07020110040020200</v>
      </c>
    </row>
    <row r="838" spans="1:8" ht="38.25">
      <c r="A838" s="311" t="s">
        <v>1188</v>
      </c>
      <c r="B838" s="312" t="s">
        <v>206</v>
      </c>
      <c r="C838" s="312" t="s">
        <v>392</v>
      </c>
      <c r="D838" s="312" t="s">
        <v>747</v>
      </c>
      <c r="E838" s="312" t="s">
        <v>1189</v>
      </c>
      <c r="F838" s="307">
        <v>25330952</v>
      </c>
      <c r="G838" s="307">
        <v>25330952</v>
      </c>
      <c r="H838" s="123" t="str">
        <f t="shared" si="13"/>
        <v>07020110040020240</v>
      </c>
    </row>
    <row r="839" spans="1:8">
      <c r="A839" s="311" t="s">
        <v>1214</v>
      </c>
      <c r="B839" s="312" t="s">
        <v>206</v>
      </c>
      <c r="C839" s="312" t="s">
        <v>392</v>
      </c>
      <c r="D839" s="312" t="s">
        <v>747</v>
      </c>
      <c r="E839" s="312" t="s">
        <v>327</v>
      </c>
      <c r="F839" s="307">
        <v>25330952</v>
      </c>
      <c r="G839" s="307">
        <v>25330952</v>
      </c>
      <c r="H839" s="123" t="str">
        <f t="shared" si="13"/>
        <v>07020110040020244</v>
      </c>
    </row>
    <row r="840" spans="1:8">
      <c r="A840" s="311" t="s">
        <v>1308</v>
      </c>
      <c r="B840" s="312" t="s">
        <v>206</v>
      </c>
      <c r="C840" s="312" t="s">
        <v>392</v>
      </c>
      <c r="D840" s="312" t="s">
        <v>747</v>
      </c>
      <c r="E840" s="312" t="s">
        <v>1309</v>
      </c>
      <c r="F840" s="307">
        <v>44000</v>
      </c>
      <c r="G840" s="307">
        <v>44000</v>
      </c>
      <c r="H840" s="123" t="str">
        <f t="shared" si="13"/>
        <v>07020110040020800</v>
      </c>
    </row>
    <row r="841" spans="1:8">
      <c r="A841" s="311" t="s">
        <v>1193</v>
      </c>
      <c r="B841" s="312" t="s">
        <v>206</v>
      </c>
      <c r="C841" s="312" t="s">
        <v>392</v>
      </c>
      <c r="D841" s="312" t="s">
        <v>747</v>
      </c>
      <c r="E841" s="312" t="s">
        <v>1194</v>
      </c>
      <c r="F841" s="307">
        <v>44000</v>
      </c>
      <c r="G841" s="307">
        <v>44000</v>
      </c>
      <c r="H841" s="123" t="str">
        <f t="shared" si="13"/>
        <v>07020110040020850</v>
      </c>
    </row>
    <row r="842" spans="1:8">
      <c r="A842" s="311" t="s">
        <v>1053</v>
      </c>
      <c r="B842" s="312" t="s">
        <v>206</v>
      </c>
      <c r="C842" s="312" t="s">
        <v>392</v>
      </c>
      <c r="D842" s="312" t="s">
        <v>747</v>
      </c>
      <c r="E842" s="312" t="s">
        <v>1054</v>
      </c>
      <c r="F842" s="307">
        <v>44000</v>
      </c>
      <c r="G842" s="307">
        <v>44000</v>
      </c>
      <c r="H842" s="123" t="str">
        <f t="shared" si="13"/>
        <v>07020110040020853</v>
      </c>
    </row>
    <row r="843" spans="1:8" ht="204">
      <c r="A843" s="311" t="s">
        <v>412</v>
      </c>
      <c r="B843" s="312" t="s">
        <v>206</v>
      </c>
      <c r="C843" s="312" t="s">
        <v>392</v>
      </c>
      <c r="D843" s="312" t="s">
        <v>748</v>
      </c>
      <c r="E843" s="312" t="s">
        <v>1166</v>
      </c>
      <c r="F843" s="307">
        <v>99004080</v>
      </c>
      <c r="G843" s="307">
        <v>99004080</v>
      </c>
      <c r="H843" s="123" t="str">
        <f t="shared" si="13"/>
        <v>07020110041020</v>
      </c>
    </row>
    <row r="844" spans="1:8" ht="76.5">
      <c r="A844" s="311" t="s">
        <v>1305</v>
      </c>
      <c r="B844" s="312" t="s">
        <v>206</v>
      </c>
      <c r="C844" s="312" t="s">
        <v>392</v>
      </c>
      <c r="D844" s="312" t="s">
        <v>748</v>
      </c>
      <c r="E844" s="312" t="s">
        <v>271</v>
      </c>
      <c r="F844" s="307">
        <v>99004080</v>
      </c>
      <c r="G844" s="307">
        <v>99004080</v>
      </c>
      <c r="H844" s="123" t="str">
        <f t="shared" si="13"/>
        <v>07020110041020100</v>
      </c>
    </row>
    <row r="845" spans="1:8" ht="25.5">
      <c r="A845" s="311" t="s">
        <v>1182</v>
      </c>
      <c r="B845" s="312" t="s">
        <v>206</v>
      </c>
      <c r="C845" s="312" t="s">
        <v>392</v>
      </c>
      <c r="D845" s="312" t="s">
        <v>748</v>
      </c>
      <c r="E845" s="312" t="s">
        <v>133</v>
      </c>
      <c r="F845" s="307">
        <v>99004080</v>
      </c>
      <c r="G845" s="307">
        <v>99004080</v>
      </c>
      <c r="H845" s="123" t="str">
        <f t="shared" si="13"/>
        <v>07020110041020110</v>
      </c>
    </row>
    <row r="846" spans="1:8">
      <c r="A846" s="311" t="s">
        <v>1130</v>
      </c>
      <c r="B846" s="312" t="s">
        <v>206</v>
      </c>
      <c r="C846" s="312" t="s">
        <v>392</v>
      </c>
      <c r="D846" s="312" t="s">
        <v>748</v>
      </c>
      <c r="E846" s="312" t="s">
        <v>340</v>
      </c>
      <c r="F846" s="307">
        <v>76040000</v>
      </c>
      <c r="G846" s="307">
        <v>76040000</v>
      </c>
      <c r="H846" s="123" t="str">
        <f t="shared" si="13"/>
        <v>07020110041020111</v>
      </c>
    </row>
    <row r="847" spans="1:8" ht="51">
      <c r="A847" s="311" t="s">
        <v>1131</v>
      </c>
      <c r="B847" s="312" t="s">
        <v>206</v>
      </c>
      <c r="C847" s="312" t="s">
        <v>392</v>
      </c>
      <c r="D847" s="312" t="s">
        <v>748</v>
      </c>
      <c r="E847" s="312" t="s">
        <v>1052</v>
      </c>
      <c r="F847" s="307">
        <v>22964080</v>
      </c>
      <c r="G847" s="307">
        <v>22964080</v>
      </c>
      <c r="H847" s="123" t="str">
        <f t="shared" si="13"/>
        <v>07020110041020119</v>
      </c>
    </row>
    <row r="848" spans="1:8" ht="178.5">
      <c r="A848" s="311" t="s">
        <v>527</v>
      </c>
      <c r="B848" s="312" t="s">
        <v>206</v>
      </c>
      <c r="C848" s="312" t="s">
        <v>392</v>
      </c>
      <c r="D848" s="312" t="s">
        <v>754</v>
      </c>
      <c r="E848" s="312" t="s">
        <v>1166</v>
      </c>
      <c r="F848" s="307">
        <v>2300000</v>
      </c>
      <c r="G848" s="307">
        <v>2300000</v>
      </c>
      <c r="H848" s="123" t="str">
        <f t="shared" si="13"/>
        <v>07020110043020</v>
      </c>
    </row>
    <row r="849" spans="1:8" ht="76.5">
      <c r="A849" s="311" t="s">
        <v>1305</v>
      </c>
      <c r="B849" s="312" t="s">
        <v>206</v>
      </c>
      <c r="C849" s="312" t="s">
        <v>392</v>
      </c>
      <c r="D849" s="312" t="s">
        <v>754</v>
      </c>
      <c r="E849" s="312" t="s">
        <v>271</v>
      </c>
      <c r="F849" s="307">
        <v>798000</v>
      </c>
      <c r="G849" s="307">
        <v>798000</v>
      </c>
      <c r="H849" s="123" t="str">
        <f t="shared" si="13"/>
        <v>07020110043020100</v>
      </c>
    </row>
    <row r="850" spans="1:8" ht="25.5">
      <c r="A850" s="311" t="s">
        <v>1182</v>
      </c>
      <c r="B850" s="312" t="s">
        <v>206</v>
      </c>
      <c r="C850" s="312" t="s">
        <v>392</v>
      </c>
      <c r="D850" s="312" t="s">
        <v>754</v>
      </c>
      <c r="E850" s="312" t="s">
        <v>133</v>
      </c>
      <c r="F850" s="307">
        <v>798000</v>
      </c>
      <c r="G850" s="307">
        <v>798000</v>
      </c>
      <c r="H850" s="123" t="str">
        <f t="shared" si="13"/>
        <v>07020110043020110</v>
      </c>
    </row>
    <row r="851" spans="1:8" ht="25.5">
      <c r="A851" s="311" t="s">
        <v>1139</v>
      </c>
      <c r="B851" s="312" t="s">
        <v>206</v>
      </c>
      <c r="C851" s="312" t="s">
        <v>392</v>
      </c>
      <c r="D851" s="312" t="s">
        <v>754</v>
      </c>
      <c r="E851" s="312" t="s">
        <v>388</v>
      </c>
      <c r="F851" s="307">
        <v>618000</v>
      </c>
      <c r="G851" s="307">
        <v>618000</v>
      </c>
      <c r="H851" s="123" t="str">
        <f t="shared" si="13"/>
        <v>07020110043020112</v>
      </c>
    </row>
    <row r="852" spans="1:8" ht="25.5">
      <c r="A852" s="311" t="s">
        <v>1869</v>
      </c>
      <c r="B852" s="312" t="s">
        <v>206</v>
      </c>
      <c r="C852" s="312" t="s">
        <v>392</v>
      </c>
      <c r="D852" s="312" t="s">
        <v>754</v>
      </c>
      <c r="E852" s="312" t="s">
        <v>1055</v>
      </c>
      <c r="F852" s="307">
        <v>180000</v>
      </c>
      <c r="G852" s="307">
        <v>180000</v>
      </c>
      <c r="H852" s="123" t="str">
        <f t="shared" si="13"/>
        <v>07020110043020113</v>
      </c>
    </row>
    <row r="853" spans="1:8" ht="38.25">
      <c r="A853" s="311" t="s">
        <v>1306</v>
      </c>
      <c r="B853" s="312" t="s">
        <v>206</v>
      </c>
      <c r="C853" s="312" t="s">
        <v>392</v>
      </c>
      <c r="D853" s="312" t="s">
        <v>754</v>
      </c>
      <c r="E853" s="312" t="s">
        <v>1307</v>
      </c>
      <c r="F853" s="307">
        <v>1502000</v>
      </c>
      <c r="G853" s="307">
        <v>1502000</v>
      </c>
      <c r="H853" s="123" t="str">
        <f t="shared" si="13"/>
        <v>07020110043020200</v>
      </c>
    </row>
    <row r="854" spans="1:8" ht="38.25">
      <c r="A854" s="311" t="s">
        <v>1188</v>
      </c>
      <c r="B854" s="312" t="s">
        <v>206</v>
      </c>
      <c r="C854" s="312" t="s">
        <v>392</v>
      </c>
      <c r="D854" s="312" t="s">
        <v>754</v>
      </c>
      <c r="E854" s="312" t="s">
        <v>1189</v>
      </c>
      <c r="F854" s="307">
        <v>1502000</v>
      </c>
      <c r="G854" s="307">
        <v>1502000</v>
      </c>
      <c r="H854" s="123" t="str">
        <f t="shared" si="13"/>
        <v>07020110043020240</v>
      </c>
    </row>
    <row r="855" spans="1:8">
      <c r="A855" s="311" t="s">
        <v>1214</v>
      </c>
      <c r="B855" s="312" t="s">
        <v>206</v>
      </c>
      <c r="C855" s="312" t="s">
        <v>392</v>
      </c>
      <c r="D855" s="312" t="s">
        <v>754</v>
      </c>
      <c r="E855" s="312" t="s">
        <v>327</v>
      </c>
      <c r="F855" s="307">
        <v>1502000</v>
      </c>
      <c r="G855" s="307">
        <v>1502000</v>
      </c>
      <c r="H855" s="123" t="str">
        <f t="shared" si="13"/>
        <v>07020110043020244</v>
      </c>
    </row>
    <row r="856" spans="1:8" ht="153">
      <c r="A856" s="311" t="s">
        <v>575</v>
      </c>
      <c r="B856" s="312" t="s">
        <v>206</v>
      </c>
      <c r="C856" s="312" t="s">
        <v>392</v>
      </c>
      <c r="D856" s="312" t="s">
        <v>749</v>
      </c>
      <c r="E856" s="312" t="s">
        <v>1166</v>
      </c>
      <c r="F856" s="307">
        <v>1230000</v>
      </c>
      <c r="G856" s="307">
        <v>1230000</v>
      </c>
      <c r="H856" s="123" t="str">
        <f t="shared" si="13"/>
        <v>07020110047020</v>
      </c>
    </row>
    <row r="857" spans="1:8" ht="76.5">
      <c r="A857" s="311" t="s">
        <v>1305</v>
      </c>
      <c r="B857" s="312" t="s">
        <v>206</v>
      </c>
      <c r="C857" s="312" t="s">
        <v>392</v>
      </c>
      <c r="D857" s="312" t="s">
        <v>749</v>
      </c>
      <c r="E857" s="312" t="s">
        <v>271</v>
      </c>
      <c r="F857" s="307">
        <v>1230000</v>
      </c>
      <c r="G857" s="307">
        <v>1230000</v>
      </c>
      <c r="H857" s="123" t="str">
        <f t="shared" si="13"/>
        <v>07020110047020100</v>
      </c>
    </row>
    <row r="858" spans="1:8" ht="25.5">
      <c r="A858" s="311" t="s">
        <v>1182</v>
      </c>
      <c r="B858" s="312" t="s">
        <v>206</v>
      </c>
      <c r="C858" s="312" t="s">
        <v>392</v>
      </c>
      <c r="D858" s="312" t="s">
        <v>749</v>
      </c>
      <c r="E858" s="312" t="s">
        <v>133</v>
      </c>
      <c r="F858" s="307">
        <v>1230000</v>
      </c>
      <c r="G858" s="307">
        <v>1230000</v>
      </c>
      <c r="H858" s="123" t="str">
        <f t="shared" si="13"/>
        <v>07020110047020110</v>
      </c>
    </row>
    <row r="859" spans="1:8" ht="25.5">
      <c r="A859" s="311" t="s">
        <v>1139</v>
      </c>
      <c r="B859" s="312" t="s">
        <v>206</v>
      </c>
      <c r="C859" s="312" t="s">
        <v>392</v>
      </c>
      <c r="D859" s="312" t="s">
        <v>749</v>
      </c>
      <c r="E859" s="312" t="s">
        <v>388</v>
      </c>
      <c r="F859" s="307">
        <v>1230000</v>
      </c>
      <c r="G859" s="307">
        <v>1230000</v>
      </c>
      <c r="H859" s="123" t="str">
        <f t="shared" si="13"/>
        <v>07020110047020112</v>
      </c>
    </row>
    <row r="860" spans="1:8" ht="165.75">
      <c r="A860" s="311" t="s">
        <v>577</v>
      </c>
      <c r="B860" s="312" t="s">
        <v>206</v>
      </c>
      <c r="C860" s="312" t="s">
        <v>392</v>
      </c>
      <c r="D860" s="312" t="s">
        <v>750</v>
      </c>
      <c r="E860" s="312" t="s">
        <v>1166</v>
      </c>
      <c r="F860" s="307">
        <v>111193656</v>
      </c>
      <c r="G860" s="307">
        <v>111193656</v>
      </c>
      <c r="H860" s="123" t="str">
        <f t="shared" si="13"/>
        <v>0702011004Г020</v>
      </c>
    </row>
    <row r="861" spans="1:8" ht="38.25">
      <c r="A861" s="311" t="s">
        <v>1306</v>
      </c>
      <c r="B861" s="312" t="s">
        <v>206</v>
      </c>
      <c r="C861" s="312" t="s">
        <v>392</v>
      </c>
      <c r="D861" s="312" t="s">
        <v>750</v>
      </c>
      <c r="E861" s="312" t="s">
        <v>1307</v>
      </c>
      <c r="F861" s="307">
        <v>111193656</v>
      </c>
      <c r="G861" s="307">
        <v>111193656</v>
      </c>
      <c r="H861" s="123" t="str">
        <f t="shared" si="13"/>
        <v>0702011004Г020200</v>
      </c>
    </row>
    <row r="862" spans="1:8" ht="38.25">
      <c r="A862" s="311" t="s">
        <v>1188</v>
      </c>
      <c r="B862" s="312" t="s">
        <v>206</v>
      </c>
      <c r="C862" s="312" t="s">
        <v>392</v>
      </c>
      <c r="D862" s="312" t="s">
        <v>750</v>
      </c>
      <c r="E862" s="312" t="s">
        <v>1189</v>
      </c>
      <c r="F862" s="307">
        <v>111193656</v>
      </c>
      <c r="G862" s="307">
        <v>111193656</v>
      </c>
      <c r="H862" s="123" t="str">
        <f t="shared" si="13"/>
        <v>0702011004Г020240</v>
      </c>
    </row>
    <row r="863" spans="1:8">
      <c r="A863" s="311" t="s">
        <v>1214</v>
      </c>
      <c r="B863" s="312" t="s">
        <v>206</v>
      </c>
      <c r="C863" s="312" t="s">
        <v>392</v>
      </c>
      <c r="D863" s="312" t="s">
        <v>750</v>
      </c>
      <c r="E863" s="312" t="s">
        <v>327</v>
      </c>
      <c r="F863" s="307">
        <v>4837000</v>
      </c>
      <c r="G863" s="307">
        <v>4837000</v>
      </c>
      <c r="H863" s="123" t="str">
        <f t="shared" si="13"/>
        <v>0702011004Г020244</v>
      </c>
    </row>
    <row r="864" spans="1:8">
      <c r="A864" s="311" t="s">
        <v>1660</v>
      </c>
      <c r="B864" s="312" t="s">
        <v>206</v>
      </c>
      <c r="C864" s="312" t="s">
        <v>392</v>
      </c>
      <c r="D864" s="312" t="s">
        <v>750</v>
      </c>
      <c r="E864" s="312" t="s">
        <v>1661</v>
      </c>
      <c r="F864" s="307">
        <v>106356656</v>
      </c>
      <c r="G864" s="307">
        <v>106356656</v>
      </c>
      <c r="H864" s="123" t="str">
        <f t="shared" si="13"/>
        <v>0702011004Г020247</v>
      </c>
    </row>
    <row r="865" spans="1:8" ht="165.75">
      <c r="A865" s="311" t="s">
        <v>1716</v>
      </c>
      <c r="B865" s="312" t="s">
        <v>206</v>
      </c>
      <c r="C865" s="312" t="s">
        <v>392</v>
      </c>
      <c r="D865" s="312" t="s">
        <v>1717</v>
      </c>
      <c r="E865" s="312" t="s">
        <v>1166</v>
      </c>
      <c r="F865" s="307">
        <v>2344390</v>
      </c>
      <c r="G865" s="307">
        <v>2344390</v>
      </c>
      <c r="H865" s="123" t="str">
        <f t="shared" si="13"/>
        <v>0702011004М020</v>
      </c>
    </row>
    <row r="866" spans="1:8" ht="38.25">
      <c r="A866" s="311" t="s">
        <v>1306</v>
      </c>
      <c r="B866" s="312" t="s">
        <v>206</v>
      </c>
      <c r="C866" s="312" t="s">
        <v>392</v>
      </c>
      <c r="D866" s="312" t="s">
        <v>1717</v>
      </c>
      <c r="E866" s="312" t="s">
        <v>1307</v>
      </c>
      <c r="F866" s="307">
        <v>2344390</v>
      </c>
      <c r="G866" s="307">
        <v>2344390</v>
      </c>
      <c r="H866" s="123" t="str">
        <f t="shared" si="13"/>
        <v>0702011004М020200</v>
      </c>
    </row>
    <row r="867" spans="1:8" ht="38.25">
      <c r="A867" s="311" t="s">
        <v>1188</v>
      </c>
      <c r="B867" s="312" t="s">
        <v>206</v>
      </c>
      <c r="C867" s="312" t="s">
        <v>392</v>
      </c>
      <c r="D867" s="312" t="s">
        <v>1717</v>
      </c>
      <c r="E867" s="312" t="s">
        <v>1189</v>
      </c>
      <c r="F867" s="307">
        <v>2344390</v>
      </c>
      <c r="G867" s="307">
        <v>2344390</v>
      </c>
      <c r="H867" s="123" t="str">
        <f t="shared" si="13"/>
        <v>0702011004М020240</v>
      </c>
    </row>
    <row r="868" spans="1:8">
      <c r="A868" s="311" t="s">
        <v>1214</v>
      </c>
      <c r="B868" s="312" t="s">
        <v>206</v>
      </c>
      <c r="C868" s="312" t="s">
        <v>392</v>
      </c>
      <c r="D868" s="312" t="s">
        <v>1717</v>
      </c>
      <c r="E868" s="312" t="s">
        <v>327</v>
      </c>
      <c r="F868" s="307">
        <v>2344390</v>
      </c>
      <c r="G868" s="307">
        <v>2344390</v>
      </c>
      <c r="H868" s="123" t="str">
        <f t="shared" si="13"/>
        <v>0702011004М020244</v>
      </c>
    </row>
    <row r="869" spans="1:8" ht="140.25">
      <c r="A869" s="311" t="s">
        <v>579</v>
      </c>
      <c r="B869" s="312" t="s">
        <v>206</v>
      </c>
      <c r="C869" s="312" t="s">
        <v>392</v>
      </c>
      <c r="D869" s="312" t="s">
        <v>755</v>
      </c>
      <c r="E869" s="312" t="s">
        <v>1166</v>
      </c>
      <c r="F869" s="307">
        <v>8050000</v>
      </c>
      <c r="G869" s="307">
        <v>8050000</v>
      </c>
      <c r="H869" s="123" t="str">
        <f t="shared" si="13"/>
        <v>0702011004П020</v>
      </c>
    </row>
    <row r="870" spans="1:8" ht="38.25">
      <c r="A870" s="311" t="s">
        <v>1306</v>
      </c>
      <c r="B870" s="312" t="s">
        <v>206</v>
      </c>
      <c r="C870" s="312" t="s">
        <v>392</v>
      </c>
      <c r="D870" s="312" t="s">
        <v>755</v>
      </c>
      <c r="E870" s="312" t="s">
        <v>1307</v>
      </c>
      <c r="F870" s="307">
        <v>8050000</v>
      </c>
      <c r="G870" s="307">
        <v>8050000</v>
      </c>
      <c r="H870" s="123" t="str">
        <f t="shared" ref="H870:H933" si="14">CONCATENATE(C870,,D870,E870)</f>
        <v>0702011004П020200</v>
      </c>
    </row>
    <row r="871" spans="1:8" ht="38.25">
      <c r="A871" s="311" t="s">
        <v>1188</v>
      </c>
      <c r="B871" s="312" t="s">
        <v>206</v>
      </c>
      <c r="C871" s="312" t="s">
        <v>392</v>
      </c>
      <c r="D871" s="312" t="s">
        <v>755</v>
      </c>
      <c r="E871" s="312" t="s">
        <v>1189</v>
      </c>
      <c r="F871" s="307">
        <v>8050000</v>
      </c>
      <c r="G871" s="307">
        <v>8050000</v>
      </c>
      <c r="H871" s="123" t="str">
        <f t="shared" si="14"/>
        <v>0702011004П020240</v>
      </c>
    </row>
    <row r="872" spans="1:8">
      <c r="A872" s="311" t="s">
        <v>1214</v>
      </c>
      <c r="B872" s="312" t="s">
        <v>206</v>
      </c>
      <c r="C872" s="312" t="s">
        <v>392</v>
      </c>
      <c r="D872" s="312" t="s">
        <v>755</v>
      </c>
      <c r="E872" s="312" t="s">
        <v>327</v>
      </c>
      <c r="F872" s="307">
        <v>8050000</v>
      </c>
      <c r="G872" s="307">
        <v>8050000</v>
      </c>
      <c r="H872" s="123" t="str">
        <f t="shared" si="14"/>
        <v>0702011004П020244</v>
      </c>
    </row>
    <row r="873" spans="1:8" ht="140.25">
      <c r="A873" s="311" t="s">
        <v>960</v>
      </c>
      <c r="B873" s="312" t="s">
        <v>206</v>
      </c>
      <c r="C873" s="312" t="s">
        <v>392</v>
      </c>
      <c r="D873" s="312" t="s">
        <v>961</v>
      </c>
      <c r="E873" s="312" t="s">
        <v>1166</v>
      </c>
      <c r="F873" s="307">
        <v>15068000</v>
      </c>
      <c r="G873" s="307">
        <v>15068000</v>
      </c>
      <c r="H873" s="123" t="str">
        <f t="shared" si="14"/>
        <v>0702011004Э020</v>
      </c>
    </row>
    <row r="874" spans="1:8" ht="38.25">
      <c r="A874" s="311" t="s">
        <v>1306</v>
      </c>
      <c r="B874" s="312" t="s">
        <v>206</v>
      </c>
      <c r="C874" s="312" t="s">
        <v>392</v>
      </c>
      <c r="D874" s="312" t="s">
        <v>961</v>
      </c>
      <c r="E874" s="312" t="s">
        <v>1307</v>
      </c>
      <c r="F874" s="307">
        <v>15068000</v>
      </c>
      <c r="G874" s="307">
        <v>15068000</v>
      </c>
      <c r="H874" s="123" t="str">
        <f t="shared" si="14"/>
        <v>0702011004Э020200</v>
      </c>
    </row>
    <row r="875" spans="1:8" ht="38.25">
      <c r="A875" s="311" t="s">
        <v>1188</v>
      </c>
      <c r="B875" s="312" t="s">
        <v>206</v>
      </c>
      <c r="C875" s="312" t="s">
        <v>392</v>
      </c>
      <c r="D875" s="312" t="s">
        <v>961</v>
      </c>
      <c r="E875" s="312" t="s">
        <v>1189</v>
      </c>
      <c r="F875" s="307">
        <v>15068000</v>
      </c>
      <c r="G875" s="307">
        <v>15068000</v>
      </c>
      <c r="H875" s="123" t="str">
        <f t="shared" si="14"/>
        <v>0702011004Э020240</v>
      </c>
    </row>
    <row r="876" spans="1:8">
      <c r="A876" s="311" t="s">
        <v>1660</v>
      </c>
      <c r="B876" s="312" t="s">
        <v>206</v>
      </c>
      <c r="C876" s="312" t="s">
        <v>392</v>
      </c>
      <c r="D876" s="312" t="s">
        <v>961</v>
      </c>
      <c r="E876" s="312" t="s">
        <v>1661</v>
      </c>
      <c r="F876" s="307">
        <v>15068000</v>
      </c>
      <c r="G876" s="307">
        <v>15068000</v>
      </c>
      <c r="H876" s="123" t="str">
        <f t="shared" si="14"/>
        <v>0702011004Э020247</v>
      </c>
    </row>
    <row r="877" spans="1:8" ht="331.5">
      <c r="A877" s="311" t="s">
        <v>1338</v>
      </c>
      <c r="B877" s="312" t="s">
        <v>206</v>
      </c>
      <c r="C877" s="312" t="s">
        <v>392</v>
      </c>
      <c r="D877" s="312" t="s">
        <v>746</v>
      </c>
      <c r="E877" s="312" t="s">
        <v>1166</v>
      </c>
      <c r="F877" s="307">
        <v>113533000</v>
      </c>
      <c r="G877" s="307">
        <v>113533000</v>
      </c>
      <c r="H877" s="123" t="str">
        <f t="shared" si="14"/>
        <v>07020110074090</v>
      </c>
    </row>
    <row r="878" spans="1:8" ht="76.5">
      <c r="A878" s="311" t="s">
        <v>1305</v>
      </c>
      <c r="B878" s="312" t="s">
        <v>206</v>
      </c>
      <c r="C878" s="312" t="s">
        <v>392</v>
      </c>
      <c r="D878" s="312" t="s">
        <v>746</v>
      </c>
      <c r="E878" s="312" t="s">
        <v>271</v>
      </c>
      <c r="F878" s="307">
        <v>113296470</v>
      </c>
      <c r="G878" s="307">
        <v>113296470</v>
      </c>
      <c r="H878" s="123" t="str">
        <f t="shared" si="14"/>
        <v>07020110074090100</v>
      </c>
    </row>
    <row r="879" spans="1:8" ht="25.5">
      <c r="A879" s="311" t="s">
        <v>1182</v>
      </c>
      <c r="B879" s="312" t="s">
        <v>206</v>
      </c>
      <c r="C879" s="312" t="s">
        <v>392</v>
      </c>
      <c r="D879" s="312" t="s">
        <v>746</v>
      </c>
      <c r="E879" s="312" t="s">
        <v>133</v>
      </c>
      <c r="F879" s="307">
        <v>113296470</v>
      </c>
      <c r="G879" s="307">
        <v>113296470</v>
      </c>
      <c r="H879" s="123" t="str">
        <f t="shared" si="14"/>
        <v>07020110074090110</v>
      </c>
    </row>
    <row r="880" spans="1:8">
      <c r="A880" s="311" t="s">
        <v>1130</v>
      </c>
      <c r="B880" s="312" t="s">
        <v>206</v>
      </c>
      <c r="C880" s="312" t="s">
        <v>392</v>
      </c>
      <c r="D880" s="312" t="s">
        <v>746</v>
      </c>
      <c r="E880" s="312" t="s">
        <v>340</v>
      </c>
      <c r="F880" s="307">
        <v>86590341</v>
      </c>
      <c r="G880" s="307">
        <v>86590341</v>
      </c>
      <c r="H880" s="123" t="str">
        <f t="shared" si="14"/>
        <v>07020110074090111</v>
      </c>
    </row>
    <row r="881" spans="1:8" ht="25.5">
      <c r="A881" s="311" t="s">
        <v>1139</v>
      </c>
      <c r="B881" s="312" t="s">
        <v>206</v>
      </c>
      <c r="C881" s="312" t="s">
        <v>392</v>
      </c>
      <c r="D881" s="312" t="s">
        <v>746</v>
      </c>
      <c r="E881" s="312" t="s">
        <v>388</v>
      </c>
      <c r="F881" s="307">
        <v>1966000</v>
      </c>
      <c r="G881" s="307">
        <v>1966000</v>
      </c>
      <c r="H881" s="123" t="str">
        <f t="shared" si="14"/>
        <v>07020110074090112</v>
      </c>
    </row>
    <row r="882" spans="1:8" ht="51">
      <c r="A882" s="311" t="s">
        <v>1131</v>
      </c>
      <c r="B882" s="312" t="s">
        <v>206</v>
      </c>
      <c r="C882" s="312" t="s">
        <v>392</v>
      </c>
      <c r="D882" s="312" t="s">
        <v>746</v>
      </c>
      <c r="E882" s="312" t="s">
        <v>1052</v>
      </c>
      <c r="F882" s="307">
        <v>24740129</v>
      </c>
      <c r="G882" s="307">
        <v>24740129</v>
      </c>
      <c r="H882" s="123" t="str">
        <f t="shared" si="14"/>
        <v>07020110074090119</v>
      </c>
    </row>
    <row r="883" spans="1:8" ht="38.25">
      <c r="A883" s="311" t="s">
        <v>1306</v>
      </c>
      <c r="B883" s="312" t="s">
        <v>206</v>
      </c>
      <c r="C883" s="312" t="s">
        <v>392</v>
      </c>
      <c r="D883" s="312" t="s">
        <v>746</v>
      </c>
      <c r="E883" s="312" t="s">
        <v>1307</v>
      </c>
      <c r="F883" s="307">
        <v>236530</v>
      </c>
      <c r="G883" s="307">
        <v>236530</v>
      </c>
      <c r="H883" s="123" t="str">
        <f t="shared" si="14"/>
        <v>07020110074090200</v>
      </c>
    </row>
    <row r="884" spans="1:8" ht="38.25">
      <c r="A884" s="311" t="s">
        <v>1188</v>
      </c>
      <c r="B884" s="312" t="s">
        <v>206</v>
      </c>
      <c r="C884" s="312" t="s">
        <v>392</v>
      </c>
      <c r="D884" s="312" t="s">
        <v>746</v>
      </c>
      <c r="E884" s="312" t="s">
        <v>1189</v>
      </c>
      <c r="F884" s="307">
        <v>236530</v>
      </c>
      <c r="G884" s="307">
        <v>236530</v>
      </c>
      <c r="H884" s="123" t="str">
        <f t="shared" si="14"/>
        <v>07020110074090240</v>
      </c>
    </row>
    <row r="885" spans="1:8">
      <c r="A885" s="311" t="s">
        <v>1214</v>
      </c>
      <c r="B885" s="312" t="s">
        <v>206</v>
      </c>
      <c r="C885" s="312" t="s">
        <v>392</v>
      </c>
      <c r="D885" s="312" t="s">
        <v>746</v>
      </c>
      <c r="E885" s="312" t="s">
        <v>327</v>
      </c>
      <c r="F885" s="307">
        <v>236530</v>
      </c>
      <c r="G885" s="307">
        <v>236530</v>
      </c>
      <c r="H885" s="123" t="str">
        <f t="shared" si="14"/>
        <v>07020110074090244</v>
      </c>
    </row>
    <row r="886" spans="1:8" ht="331.5">
      <c r="A886" s="311" t="s">
        <v>1339</v>
      </c>
      <c r="B886" s="312" t="s">
        <v>206</v>
      </c>
      <c r="C886" s="312" t="s">
        <v>392</v>
      </c>
      <c r="D886" s="312" t="s">
        <v>744</v>
      </c>
      <c r="E886" s="312" t="s">
        <v>1166</v>
      </c>
      <c r="F886" s="307">
        <v>454035770</v>
      </c>
      <c r="G886" s="307">
        <v>454035770</v>
      </c>
      <c r="H886" s="123" t="str">
        <f t="shared" si="14"/>
        <v>07020110075640</v>
      </c>
    </row>
    <row r="887" spans="1:8" ht="76.5">
      <c r="A887" s="311" t="s">
        <v>1305</v>
      </c>
      <c r="B887" s="312" t="s">
        <v>206</v>
      </c>
      <c r="C887" s="312" t="s">
        <v>392</v>
      </c>
      <c r="D887" s="312" t="s">
        <v>744</v>
      </c>
      <c r="E887" s="312" t="s">
        <v>271</v>
      </c>
      <c r="F887" s="307">
        <v>427710763</v>
      </c>
      <c r="G887" s="307">
        <v>427710763</v>
      </c>
      <c r="H887" s="123" t="str">
        <f t="shared" si="14"/>
        <v>07020110075640100</v>
      </c>
    </row>
    <row r="888" spans="1:8" ht="25.5">
      <c r="A888" s="311" t="s">
        <v>1182</v>
      </c>
      <c r="B888" s="312" t="s">
        <v>206</v>
      </c>
      <c r="C888" s="312" t="s">
        <v>392</v>
      </c>
      <c r="D888" s="312" t="s">
        <v>744</v>
      </c>
      <c r="E888" s="312" t="s">
        <v>133</v>
      </c>
      <c r="F888" s="307">
        <v>427710763</v>
      </c>
      <c r="G888" s="307">
        <v>427710763</v>
      </c>
      <c r="H888" s="123" t="str">
        <f t="shared" si="14"/>
        <v>07020110075640110</v>
      </c>
    </row>
    <row r="889" spans="1:8">
      <c r="A889" s="311" t="s">
        <v>1130</v>
      </c>
      <c r="B889" s="312" t="s">
        <v>206</v>
      </c>
      <c r="C889" s="312" t="s">
        <v>392</v>
      </c>
      <c r="D889" s="312" t="s">
        <v>744</v>
      </c>
      <c r="E889" s="312" t="s">
        <v>340</v>
      </c>
      <c r="F889" s="307">
        <v>326136833</v>
      </c>
      <c r="G889" s="307">
        <v>326136833</v>
      </c>
      <c r="H889" s="123" t="str">
        <f t="shared" si="14"/>
        <v>07020110075640111</v>
      </c>
    </row>
    <row r="890" spans="1:8" ht="25.5">
      <c r="A890" s="311" t="s">
        <v>1139</v>
      </c>
      <c r="B890" s="312" t="s">
        <v>206</v>
      </c>
      <c r="C890" s="312" t="s">
        <v>392</v>
      </c>
      <c r="D890" s="312" t="s">
        <v>744</v>
      </c>
      <c r="E890" s="312" t="s">
        <v>388</v>
      </c>
      <c r="F890" s="307">
        <v>3985000</v>
      </c>
      <c r="G890" s="307">
        <v>3985000</v>
      </c>
      <c r="H890" s="123" t="str">
        <f t="shared" si="14"/>
        <v>07020110075640112</v>
      </c>
    </row>
    <row r="891" spans="1:8" ht="51">
      <c r="A891" s="311" t="s">
        <v>1131</v>
      </c>
      <c r="B891" s="312" t="s">
        <v>206</v>
      </c>
      <c r="C891" s="312" t="s">
        <v>392</v>
      </c>
      <c r="D891" s="312" t="s">
        <v>744</v>
      </c>
      <c r="E891" s="312" t="s">
        <v>1052</v>
      </c>
      <c r="F891" s="307">
        <v>97588930</v>
      </c>
      <c r="G891" s="307">
        <v>97588930</v>
      </c>
      <c r="H891" s="123" t="str">
        <f t="shared" si="14"/>
        <v>07020110075640119</v>
      </c>
    </row>
    <row r="892" spans="1:8" ht="38.25">
      <c r="A892" s="311" t="s">
        <v>1306</v>
      </c>
      <c r="B892" s="312" t="s">
        <v>206</v>
      </c>
      <c r="C892" s="312" t="s">
        <v>392</v>
      </c>
      <c r="D892" s="312" t="s">
        <v>744</v>
      </c>
      <c r="E892" s="312" t="s">
        <v>1307</v>
      </c>
      <c r="F892" s="307">
        <v>26325007</v>
      </c>
      <c r="G892" s="307">
        <v>26325007</v>
      </c>
      <c r="H892" s="123" t="str">
        <f t="shared" si="14"/>
        <v>07020110075640200</v>
      </c>
    </row>
    <row r="893" spans="1:8" ht="38.25">
      <c r="A893" s="311" t="s">
        <v>1188</v>
      </c>
      <c r="B893" s="312" t="s">
        <v>206</v>
      </c>
      <c r="C893" s="312" t="s">
        <v>392</v>
      </c>
      <c r="D893" s="312" t="s">
        <v>744</v>
      </c>
      <c r="E893" s="312" t="s">
        <v>1189</v>
      </c>
      <c r="F893" s="307">
        <v>26325007</v>
      </c>
      <c r="G893" s="307">
        <v>26325007</v>
      </c>
      <c r="H893" s="123" t="str">
        <f t="shared" si="14"/>
        <v>07020110075640240</v>
      </c>
    </row>
    <row r="894" spans="1:8">
      <c r="A894" s="311" t="s">
        <v>1214</v>
      </c>
      <c r="B894" s="312" t="s">
        <v>206</v>
      </c>
      <c r="C894" s="312" t="s">
        <v>392</v>
      </c>
      <c r="D894" s="312" t="s">
        <v>744</v>
      </c>
      <c r="E894" s="312" t="s">
        <v>327</v>
      </c>
      <c r="F894" s="307">
        <v>26325007</v>
      </c>
      <c r="G894" s="307">
        <v>26325007</v>
      </c>
      <c r="H894" s="123" t="str">
        <f t="shared" si="14"/>
        <v>07020110075640244</v>
      </c>
    </row>
    <row r="895" spans="1:8" ht="89.25">
      <c r="A895" s="311" t="s">
        <v>408</v>
      </c>
      <c r="B895" s="312" t="s">
        <v>206</v>
      </c>
      <c r="C895" s="312" t="s">
        <v>392</v>
      </c>
      <c r="D895" s="312" t="s">
        <v>758</v>
      </c>
      <c r="E895" s="312" t="s">
        <v>1166</v>
      </c>
      <c r="F895" s="307">
        <v>895000</v>
      </c>
      <c r="G895" s="307">
        <v>895000</v>
      </c>
      <c r="H895" s="123" t="str">
        <f t="shared" si="14"/>
        <v>07020110080020</v>
      </c>
    </row>
    <row r="896" spans="1:8" ht="38.25">
      <c r="A896" s="311" t="s">
        <v>1306</v>
      </c>
      <c r="B896" s="312" t="s">
        <v>206</v>
      </c>
      <c r="C896" s="312" t="s">
        <v>392</v>
      </c>
      <c r="D896" s="312" t="s">
        <v>758</v>
      </c>
      <c r="E896" s="312" t="s">
        <v>1307</v>
      </c>
      <c r="F896" s="307">
        <v>809000</v>
      </c>
      <c r="G896" s="307">
        <v>809000</v>
      </c>
      <c r="H896" s="123" t="str">
        <f t="shared" si="14"/>
        <v>07020110080020200</v>
      </c>
    </row>
    <row r="897" spans="1:8" ht="38.25">
      <c r="A897" s="311" t="s">
        <v>1188</v>
      </c>
      <c r="B897" s="312" t="s">
        <v>206</v>
      </c>
      <c r="C897" s="312" t="s">
        <v>392</v>
      </c>
      <c r="D897" s="312" t="s">
        <v>758</v>
      </c>
      <c r="E897" s="312" t="s">
        <v>1189</v>
      </c>
      <c r="F897" s="307">
        <v>809000</v>
      </c>
      <c r="G897" s="307">
        <v>809000</v>
      </c>
      <c r="H897" s="123" t="str">
        <f t="shared" si="14"/>
        <v>07020110080020240</v>
      </c>
    </row>
    <row r="898" spans="1:8">
      <c r="A898" s="311" t="s">
        <v>1214</v>
      </c>
      <c r="B898" s="312" t="s">
        <v>206</v>
      </c>
      <c r="C898" s="312" t="s">
        <v>392</v>
      </c>
      <c r="D898" s="312" t="s">
        <v>758</v>
      </c>
      <c r="E898" s="312" t="s">
        <v>327</v>
      </c>
      <c r="F898" s="307">
        <v>809000</v>
      </c>
      <c r="G898" s="307">
        <v>809000</v>
      </c>
      <c r="H898" s="123" t="str">
        <f t="shared" si="14"/>
        <v>07020110080020244</v>
      </c>
    </row>
    <row r="899" spans="1:8" ht="25.5">
      <c r="A899" s="311" t="s">
        <v>1310</v>
      </c>
      <c r="B899" s="312" t="s">
        <v>206</v>
      </c>
      <c r="C899" s="312" t="s">
        <v>392</v>
      </c>
      <c r="D899" s="312" t="s">
        <v>758</v>
      </c>
      <c r="E899" s="312" t="s">
        <v>1311</v>
      </c>
      <c r="F899" s="307">
        <v>86000</v>
      </c>
      <c r="G899" s="307">
        <v>86000</v>
      </c>
      <c r="H899" s="123" t="str">
        <f t="shared" si="14"/>
        <v>07020110080020300</v>
      </c>
    </row>
    <row r="900" spans="1:8">
      <c r="A900" s="311" t="s">
        <v>1995</v>
      </c>
      <c r="B900" s="312" t="s">
        <v>206</v>
      </c>
      <c r="C900" s="312" t="s">
        <v>392</v>
      </c>
      <c r="D900" s="312" t="s">
        <v>758</v>
      </c>
      <c r="E900" s="312" t="s">
        <v>1996</v>
      </c>
      <c r="F900" s="307">
        <v>86000</v>
      </c>
      <c r="G900" s="307">
        <v>86000</v>
      </c>
      <c r="H900" s="123" t="str">
        <f t="shared" si="14"/>
        <v>07020110080020350</v>
      </c>
    </row>
    <row r="901" spans="1:8" ht="89.25">
      <c r="A901" s="311" t="s">
        <v>530</v>
      </c>
      <c r="B901" s="312" t="s">
        <v>206</v>
      </c>
      <c r="C901" s="312" t="s">
        <v>392</v>
      </c>
      <c r="D901" s="312" t="s">
        <v>761</v>
      </c>
      <c r="E901" s="312" t="s">
        <v>1166</v>
      </c>
      <c r="F901" s="307">
        <v>187200</v>
      </c>
      <c r="G901" s="307">
        <v>187200</v>
      </c>
      <c r="H901" s="123" t="str">
        <f t="shared" si="14"/>
        <v>07020110080040</v>
      </c>
    </row>
    <row r="902" spans="1:8" ht="25.5">
      <c r="A902" s="311" t="s">
        <v>1310</v>
      </c>
      <c r="B902" s="312" t="s">
        <v>206</v>
      </c>
      <c r="C902" s="312" t="s">
        <v>392</v>
      </c>
      <c r="D902" s="312" t="s">
        <v>761</v>
      </c>
      <c r="E902" s="312" t="s">
        <v>1311</v>
      </c>
      <c r="F902" s="307">
        <v>187200</v>
      </c>
      <c r="G902" s="307">
        <v>187200</v>
      </c>
      <c r="H902" s="123" t="str">
        <f t="shared" si="14"/>
        <v>07020110080040300</v>
      </c>
    </row>
    <row r="903" spans="1:8">
      <c r="A903" s="311" t="s">
        <v>1738</v>
      </c>
      <c r="B903" s="312" t="s">
        <v>206</v>
      </c>
      <c r="C903" s="312" t="s">
        <v>392</v>
      </c>
      <c r="D903" s="312" t="s">
        <v>761</v>
      </c>
      <c r="E903" s="312" t="s">
        <v>1739</v>
      </c>
      <c r="F903" s="307">
        <v>187200</v>
      </c>
      <c r="G903" s="307">
        <v>187200</v>
      </c>
      <c r="H903" s="123" t="str">
        <f t="shared" si="14"/>
        <v>07020110080040340</v>
      </c>
    </row>
    <row r="904" spans="1:8" ht="76.5">
      <c r="A904" s="311" t="s">
        <v>581</v>
      </c>
      <c r="B904" s="312" t="s">
        <v>206</v>
      </c>
      <c r="C904" s="312" t="s">
        <v>392</v>
      </c>
      <c r="D904" s="312" t="s">
        <v>760</v>
      </c>
      <c r="E904" s="312" t="s">
        <v>1166</v>
      </c>
      <c r="F904" s="307">
        <v>50000</v>
      </c>
      <c r="G904" s="307">
        <v>50000</v>
      </c>
      <c r="H904" s="123" t="str">
        <f t="shared" si="14"/>
        <v>0702011008П020</v>
      </c>
    </row>
    <row r="905" spans="1:8" ht="38.25">
      <c r="A905" s="311" t="s">
        <v>1306</v>
      </c>
      <c r="B905" s="312" t="s">
        <v>206</v>
      </c>
      <c r="C905" s="312" t="s">
        <v>392</v>
      </c>
      <c r="D905" s="312" t="s">
        <v>760</v>
      </c>
      <c r="E905" s="312" t="s">
        <v>1307</v>
      </c>
      <c r="F905" s="307">
        <v>50000</v>
      </c>
      <c r="G905" s="307">
        <v>50000</v>
      </c>
      <c r="H905" s="123" t="str">
        <f t="shared" si="14"/>
        <v>0702011008П020200</v>
      </c>
    </row>
    <row r="906" spans="1:8" ht="38.25">
      <c r="A906" s="311" t="s">
        <v>1188</v>
      </c>
      <c r="B906" s="312" t="s">
        <v>206</v>
      </c>
      <c r="C906" s="312" t="s">
        <v>392</v>
      </c>
      <c r="D906" s="312" t="s">
        <v>760</v>
      </c>
      <c r="E906" s="312" t="s">
        <v>1189</v>
      </c>
      <c r="F906" s="307">
        <v>50000</v>
      </c>
      <c r="G906" s="307">
        <v>50000</v>
      </c>
      <c r="H906" s="123" t="str">
        <f t="shared" si="14"/>
        <v>0702011008П020240</v>
      </c>
    </row>
    <row r="907" spans="1:8">
      <c r="A907" s="311" t="s">
        <v>1214</v>
      </c>
      <c r="B907" s="312" t="s">
        <v>206</v>
      </c>
      <c r="C907" s="312" t="s">
        <v>392</v>
      </c>
      <c r="D907" s="312" t="s">
        <v>760</v>
      </c>
      <c r="E907" s="312" t="s">
        <v>327</v>
      </c>
      <c r="F907" s="307">
        <v>50000</v>
      </c>
      <c r="G907" s="307">
        <v>50000</v>
      </c>
      <c r="H907" s="123" t="str">
        <f t="shared" si="14"/>
        <v>0702011008П020244</v>
      </c>
    </row>
    <row r="908" spans="1:8" ht="102">
      <c r="A908" s="311" t="s">
        <v>1740</v>
      </c>
      <c r="B908" s="312" t="s">
        <v>206</v>
      </c>
      <c r="C908" s="312" t="s">
        <v>392</v>
      </c>
      <c r="D908" s="312" t="s">
        <v>1340</v>
      </c>
      <c r="E908" s="312" t="s">
        <v>1166</v>
      </c>
      <c r="F908" s="307">
        <v>8021200</v>
      </c>
      <c r="G908" s="307">
        <v>8021200</v>
      </c>
      <c r="H908" s="123" t="str">
        <f t="shared" si="14"/>
        <v>070201100S5630</v>
      </c>
    </row>
    <row r="909" spans="1:8" ht="38.25">
      <c r="A909" s="311" t="s">
        <v>1306</v>
      </c>
      <c r="B909" s="312" t="s">
        <v>206</v>
      </c>
      <c r="C909" s="312" t="s">
        <v>392</v>
      </c>
      <c r="D909" s="312" t="s">
        <v>1340</v>
      </c>
      <c r="E909" s="312" t="s">
        <v>1307</v>
      </c>
      <c r="F909" s="307">
        <v>8021200</v>
      </c>
      <c r="G909" s="307">
        <v>8021200</v>
      </c>
      <c r="H909" s="123" t="str">
        <f t="shared" si="14"/>
        <v>070201100S5630200</v>
      </c>
    </row>
    <row r="910" spans="1:8" ht="38.25">
      <c r="A910" s="311" t="s">
        <v>1188</v>
      </c>
      <c r="B910" s="312" t="s">
        <v>206</v>
      </c>
      <c r="C910" s="312" t="s">
        <v>392</v>
      </c>
      <c r="D910" s="312" t="s">
        <v>1340</v>
      </c>
      <c r="E910" s="312" t="s">
        <v>1189</v>
      </c>
      <c r="F910" s="307">
        <v>8021200</v>
      </c>
      <c r="G910" s="307">
        <v>8021200</v>
      </c>
      <c r="H910" s="123" t="str">
        <f t="shared" si="14"/>
        <v>070201100S5630240</v>
      </c>
    </row>
    <row r="911" spans="1:8">
      <c r="A911" s="311" t="s">
        <v>1214</v>
      </c>
      <c r="B911" s="312" t="s">
        <v>206</v>
      </c>
      <c r="C911" s="312" t="s">
        <v>392</v>
      </c>
      <c r="D911" s="312" t="s">
        <v>1340</v>
      </c>
      <c r="E911" s="312" t="s">
        <v>327</v>
      </c>
      <c r="F911" s="307">
        <v>8021200</v>
      </c>
      <c r="G911" s="307">
        <v>8021200</v>
      </c>
      <c r="H911" s="123" t="str">
        <f t="shared" si="14"/>
        <v>070201100S5630244</v>
      </c>
    </row>
    <row r="912" spans="1:8" ht="63.75">
      <c r="A912" s="311" t="s">
        <v>449</v>
      </c>
      <c r="B912" s="312" t="s">
        <v>206</v>
      </c>
      <c r="C912" s="312" t="s">
        <v>392</v>
      </c>
      <c r="D912" s="312" t="s">
        <v>970</v>
      </c>
      <c r="E912" s="312" t="s">
        <v>1166</v>
      </c>
      <c r="F912" s="307">
        <v>600000</v>
      </c>
      <c r="G912" s="307">
        <v>600000</v>
      </c>
      <c r="H912" s="123" t="str">
        <f t="shared" si="14"/>
        <v>07020300000000</v>
      </c>
    </row>
    <row r="913" spans="1:8" ht="51">
      <c r="A913" s="311" t="s">
        <v>451</v>
      </c>
      <c r="B913" s="312" t="s">
        <v>206</v>
      </c>
      <c r="C913" s="312" t="s">
        <v>392</v>
      </c>
      <c r="D913" s="312" t="s">
        <v>1304</v>
      </c>
      <c r="E913" s="312" t="s">
        <v>1166</v>
      </c>
      <c r="F913" s="307">
        <v>600000</v>
      </c>
      <c r="G913" s="307">
        <v>600000</v>
      </c>
      <c r="H913" s="123" t="str">
        <f t="shared" si="14"/>
        <v>07020340000000</v>
      </c>
    </row>
    <row r="914" spans="1:8" ht="114.75">
      <c r="A914" s="311" t="s">
        <v>393</v>
      </c>
      <c r="B914" s="312" t="s">
        <v>206</v>
      </c>
      <c r="C914" s="312" t="s">
        <v>392</v>
      </c>
      <c r="D914" s="312" t="s">
        <v>762</v>
      </c>
      <c r="E914" s="312" t="s">
        <v>1166</v>
      </c>
      <c r="F914" s="307">
        <v>600000</v>
      </c>
      <c r="G914" s="307">
        <v>600000</v>
      </c>
      <c r="H914" s="123" t="str">
        <f t="shared" si="14"/>
        <v>07020340080000</v>
      </c>
    </row>
    <row r="915" spans="1:8" ht="38.25">
      <c r="A915" s="311" t="s">
        <v>1306</v>
      </c>
      <c r="B915" s="312" t="s">
        <v>206</v>
      </c>
      <c r="C915" s="312" t="s">
        <v>392</v>
      </c>
      <c r="D915" s="312" t="s">
        <v>762</v>
      </c>
      <c r="E915" s="312" t="s">
        <v>1307</v>
      </c>
      <c r="F915" s="307">
        <v>600000</v>
      </c>
      <c r="G915" s="307">
        <v>600000</v>
      </c>
      <c r="H915" s="123" t="str">
        <f t="shared" si="14"/>
        <v>07020340080000200</v>
      </c>
    </row>
    <row r="916" spans="1:8" ht="38.25">
      <c r="A916" s="311" t="s">
        <v>1188</v>
      </c>
      <c r="B916" s="312" t="s">
        <v>206</v>
      </c>
      <c r="C916" s="312" t="s">
        <v>392</v>
      </c>
      <c r="D916" s="312" t="s">
        <v>762</v>
      </c>
      <c r="E916" s="312" t="s">
        <v>1189</v>
      </c>
      <c r="F916" s="307">
        <v>600000</v>
      </c>
      <c r="G916" s="307">
        <v>600000</v>
      </c>
      <c r="H916" s="123" t="str">
        <f t="shared" si="14"/>
        <v>07020340080000240</v>
      </c>
    </row>
    <row r="917" spans="1:8">
      <c r="A917" s="311" t="s">
        <v>1214</v>
      </c>
      <c r="B917" s="312" t="s">
        <v>206</v>
      </c>
      <c r="C917" s="312" t="s">
        <v>392</v>
      </c>
      <c r="D917" s="312" t="s">
        <v>762</v>
      </c>
      <c r="E917" s="312" t="s">
        <v>327</v>
      </c>
      <c r="F917" s="307">
        <v>600000</v>
      </c>
      <c r="G917" s="307">
        <v>600000</v>
      </c>
      <c r="H917" s="123" t="str">
        <f t="shared" si="14"/>
        <v>07020340080000244</v>
      </c>
    </row>
    <row r="918" spans="1:8" ht="38.25">
      <c r="A918" s="311" t="s">
        <v>480</v>
      </c>
      <c r="B918" s="312" t="s">
        <v>206</v>
      </c>
      <c r="C918" s="312" t="s">
        <v>392</v>
      </c>
      <c r="D918" s="312" t="s">
        <v>989</v>
      </c>
      <c r="E918" s="312" t="s">
        <v>1166</v>
      </c>
      <c r="F918" s="307">
        <v>1334</v>
      </c>
      <c r="G918" s="307">
        <v>1334</v>
      </c>
      <c r="H918" s="123" t="str">
        <f t="shared" si="14"/>
        <v>07020900000000</v>
      </c>
    </row>
    <row r="919" spans="1:8" ht="25.5">
      <c r="A919" s="311" t="s">
        <v>485</v>
      </c>
      <c r="B919" s="312" t="s">
        <v>206</v>
      </c>
      <c r="C919" s="312" t="s">
        <v>392</v>
      </c>
      <c r="D919" s="312" t="s">
        <v>992</v>
      </c>
      <c r="E919" s="312" t="s">
        <v>1166</v>
      </c>
      <c r="F919" s="307">
        <v>1334</v>
      </c>
      <c r="G919" s="307">
        <v>1334</v>
      </c>
      <c r="H919" s="123" t="str">
        <f t="shared" si="14"/>
        <v>07020930000000</v>
      </c>
    </row>
    <row r="920" spans="1:8" ht="114.75">
      <c r="A920" s="311" t="s">
        <v>1735</v>
      </c>
      <c r="B920" s="312" t="s">
        <v>206</v>
      </c>
      <c r="C920" s="312" t="s">
        <v>392</v>
      </c>
      <c r="D920" s="312" t="s">
        <v>1734</v>
      </c>
      <c r="E920" s="312" t="s">
        <v>1166</v>
      </c>
      <c r="F920" s="307">
        <v>1334</v>
      </c>
      <c r="G920" s="307">
        <v>1334</v>
      </c>
      <c r="H920" s="123" t="str">
        <f t="shared" si="14"/>
        <v>0702093R373980</v>
      </c>
    </row>
    <row r="921" spans="1:8" ht="38.25">
      <c r="A921" s="311" t="s">
        <v>1306</v>
      </c>
      <c r="B921" s="312" t="s">
        <v>206</v>
      </c>
      <c r="C921" s="312" t="s">
        <v>392</v>
      </c>
      <c r="D921" s="312" t="s">
        <v>1734</v>
      </c>
      <c r="E921" s="312" t="s">
        <v>1307</v>
      </c>
      <c r="F921" s="307">
        <v>1334</v>
      </c>
      <c r="G921" s="307">
        <v>1334</v>
      </c>
      <c r="H921" s="123" t="str">
        <f t="shared" si="14"/>
        <v>0702093R373980200</v>
      </c>
    </row>
    <row r="922" spans="1:8" ht="38.25">
      <c r="A922" s="311" t="s">
        <v>1188</v>
      </c>
      <c r="B922" s="312" t="s">
        <v>206</v>
      </c>
      <c r="C922" s="312" t="s">
        <v>392</v>
      </c>
      <c r="D922" s="312" t="s">
        <v>1734</v>
      </c>
      <c r="E922" s="312" t="s">
        <v>1189</v>
      </c>
      <c r="F922" s="307">
        <v>1334</v>
      </c>
      <c r="G922" s="307">
        <v>1334</v>
      </c>
      <c r="H922" s="123" t="str">
        <f t="shared" si="14"/>
        <v>0702093R373980240</v>
      </c>
    </row>
    <row r="923" spans="1:8">
      <c r="A923" s="311" t="s">
        <v>1214</v>
      </c>
      <c r="B923" s="312" t="s">
        <v>206</v>
      </c>
      <c r="C923" s="312" t="s">
        <v>392</v>
      </c>
      <c r="D923" s="312" t="s">
        <v>1734</v>
      </c>
      <c r="E923" s="312" t="s">
        <v>327</v>
      </c>
      <c r="F923" s="307">
        <v>1334</v>
      </c>
      <c r="G923" s="307">
        <v>1334</v>
      </c>
      <c r="H923" s="123" t="str">
        <f t="shared" si="14"/>
        <v>0702093R373980244</v>
      </c>
    </row>
    <row r="924" spans="1:8">
      <c r="A924" s="311" t="s">
        <v>1073</v>
      </c>
      <c r="B924" s="312" t="s">
        <v>206</v>
      </c>
      <c r="C924" s="312" t="s">
        <v>1074</v>
      </c>
      <c r="D924" s="312" t="s">
        <v>1166</v>
      </c>
      <c r="E924" s="312" t="s">
        <v>1166</v>
      </c>
      <c r="F924" s="307">
        <v>53277292</v>
      </c>
      <c r="G924" s="307">
        <v>53277292</v>
      </c>
      <c r="H924" s="123" t="str">
        <f t="shared" si="14"/>
        <v>0703</v>
      </c>
    </row>
    <row r="925" spans="1:8" ht="25.5">
      <c r="A925" s="311" t="s">
        <v>439</v>
      </c>
      <c r="B925" s="312" t="s">
        <v>206</v>
      </c>
      <c r="C925" s="312" t="s">
        <v>1074</v>
      </c>
      <c r="D925" s="312" t="s">
        <v>967</v>
      </c>
      <c r="E925" s="312" t="s">
        <v>1166</v>
      </c>
      <c r="F925" s="307">
        <v>53197292</v>
      </c>
      <c r="G925" s="307">
        <v>53197292</v>
      </c>
      <c r="H925" s="123" t="str">
        <f t="shared" si="14"/>
        <v>07030100000000</v>
      </c>
    </row>
    <row r="926" spans="1:8" ht="38.25">
      <c r="A926" s="311" t="s">
        <v>440</v>
      </c>
      <c r="B926" s="312" t="s">
        <v>206</v>
      </c>
      <c r="C926" s="312" t="s">
        <v>1074</v>
      </c>
      <c r="D926" s="312" t="s">
        <v>968</v>
      </c>
      <c r="E926" s="312" t="s">
        <v>1166</v>
      </c>
      <c r="F926" s="307">
        <v>53197292</v>
      </c>
      <c r="G926" s="307">
        <v>53197292</v>
      </c>
      <c r="H926" s="123" t="str">
        <f t="shared" si="14"/>
        <v>07030110000000</v>
      </c>
    </row>
    <row r="927" spans="1:8" ht="140.25">
      <c r="A927" s="311" t="s">
        <v>411</v>
      </c>
      <c r="B927" s="312" t="s">
        <v>206</v>
      </c>
      <c r="C927" s="312" t="s">
        <v>1074</v>
      </c>
      <c r="D927" s="312" t="s">
        <v>751</v>
      </c>
      <c r="E927" s="312" t="s">
        <v>1166</v>
      </c>
      <c r="F927" s="307">
        <v>1002200</v>
      </c>
      <c r="G927" s="307">
        <v>1002200</v>
      </c>
      <c r="H927" s="123" t="str">
        <f t="shared" si="14"/>
        <v>07030110040030</v>
      </c>
    </row>
    <row r="928" spans="1:8" ht="38.25">
      <c r="A928" s="311" t="s">
        <v>1314</v>
      </c>
      <c r="B928" s="312" t="s">
        <v>206</v>
      </c>
      <c r="C928" s="312" t="s">
        <v>1074</v>
      </c>
      <c r="D928" s="312" t="s">
        <v>751</v>
      </c>
      <c r="E928" s="312" t="s">
        <v>1315</v>
      </c>
      <c r="F928" s="307">
        <v>1002200</v>
      </c>
      <c r="G928" s="307">
        <v>1002200</v>
      </c>
      <c r="H928" s="123" t="str">
        <f t="shared" si="14"/>
        <v>07030110040030600</v>
      </c>
    </row>
    <row r="929" spans="1:8">
      <c r="A929" s="311" t="s">
        <v>1190</v>
      </c>
      <c r="B929" s="312" t="s">
        <v>206</v>
      </c>
      <c r="C929" s="312" t="s">
        <v>1074</v>
      </c>
      <c r="D929" s="312" t="s">
        <v>751</v>
      </c>
      <c r="E929" s="312" t="s">
        <v>1191</v>
      </c>
      <c r="F929" s="307">
        <v>1002200</v>
      </c>
      <c r="G929" s="307">
        <v>1002200</v>
      </c>
      <c r="H929" s="123" t="str">
        <f t="shared" si="14"/>
        <v>07030110040030610</v>
      </c>
    </row>
    <row r="930" spans="1:8" ht="76.5">
      <c r="A930" s="311" t="s">
        <v>344</v>
      </c>
      <c r="B930" s="312" t="s">
        <v>206</v>
      </c>
      <c r="C930" s="312" t="s">
        <v>1074</v>
      </c>
      <c r="D930" s="312" t="s">
        <v>751</v>
      </c>
      <c r="E930" s="312" t="s">
        <v>345</v>
      </c>
      <c r="F930" s="307">
        <v>1002200</v>
      </c>
      <c r="G930" s="307">
        <v>1002200</v>
      </c>
      <c r="H930" s="123" t="str">
        <f t="shared" si="14"/>
        <v>07030110040030611</v>
      </c>
    </row>
    <row r="931" spans="1:8" ht="140.25">
      <c r="A931" s="311" t="s">
        <v>1718</v>
      </c>
      <c r="B931" s="312" t="s">
        <v>206</v>
      </c>
      <c r="C931" s="312" t="s">
        <v>1074</v>
      </c>
      <c r="D931" s="312" t="s">
        <v>1719</v>
      </c>
      <c r="E931" s="312" t="s">
        <v>1166</v>
      </c>
      <c r="F931" s="307">
        <v>7219490</v>
      </c>
      <c r="G931" s="307">
        <v>7219490</v>
      </c>
      <c r="H931" s="123" t="str">
        <f t="shared" si="14"/>
        <v>07030110040031</v>
      </c>
    </row>
    <row r="932" spans="1:8" ht="38.25">
      <c r="A932" s="311" t="s">
        <v>1314</v>
      </c>
      <c r="B932" s="312" t="s">
        <v>206</v>
      </c>
      <c r="C932" s="312" t="s">
        <v>1074</v>
      </c>
      <c r="D932" s="312" t="s">
        <v>1719</v>
      </c>
      <c r="E932" s="312" t="s">
        <v>1315</v>
      </c>
      <c r="F932" s="307">
        <v>7219490</v>
      </c>
      <c r="G932" s="307">
        <v>7219490</v>
      </c>
      <c r="H932" s="123" t="str">
        <f t="shared" si="14"/>
        <v>07030110040031600</v>
      </c>
    </row>
    <row r="933" spans="1:8">
      <c r="A933" s="311" t="s">
        <v>1190</v>
      </c>
      <c r="B933" s="312" t="s">
        <v>206</v>
      </c>
      <c r="C933" s="312" t="s">
        <v>1074</v>
      </c>
      <c r="D933" s="312" t="s">
        <v>1719</v>
      </c>
      <c r="E933" s="312" t="s">
        <v>1191</v>
      </c>
      <c r="F933" s="307">
        <v>7219490</v>
      </c>
      <c r="G933" s="307">
        <v>7219490</v>
      </c>
      <c r="H933" s="123" t="str">
        <f t="shared" si="14"/>
        <v>07030110040031610</v>
      </c>
    </row>
    <row r="934" spans="1:8" ht="76.5">
      <c r="A934" s="311" t="s">
        <v>344</v>
      </c>
      <c r="B934" s="312" t="s">
        <v>206</v>
      </c>
      <c r="C934" s="312" t="s">
        <v>1074</v>
      </c>
      <c r="D934" s="312" t="s">
        <v>1719</v>
      </c>
      <c r="E934" s="312" t="s">
        <v>345</v>
      </c>
      <c r="F934" s="307">
        <v>7219490</v>
      </c>
      <c r="G934" s="307">
        <v>7219490</v>
      </c>
      <c r="H934" s="123" t="str">
        <f t="shared" ref="H934:H997" si="15">CONCATENATE(C934,,D934,E934)</f>
        <v>07030110040031611</v>
      </c>
    </row>
    <row r="935" spans="1:8" ht="191.25">
      <c r="A935" s="311" t="s">
        <v>573</v>
      </c>
      <c r="B935" s="312" t="s">
        <v>206</v>
      </c>
      <c r="C935" s="312" t="s">
        <v>1074</v>
      </c>
      <c r="D935" s="312" t="s">
        <v>752</v>
      </c>
      <c r="E935" s="312" t="s">
        <v>1166</v>
      </c>
      <c r="F935" s="307">
        <v>3348000</v>
      </c>
      <c r="G935" s="307">
        <v>3348000</v>
      </c>
      <c r="H935" s="123" t="str">
        <f t="shared" si="15"/>
        <v>07030110041030</v>
      </c>
    </row>
    <row r="936" spans="1:8" ht="38.25">
      <c r="A936" s="311" t="s">
        <v>1314</v>
      </c>
      <c r="B936" s="312" t="s">
        <v>206</v>
      </c>
      <c r="C936" s="312" t="s">
        <v>1074</v>
      </c>
      <c r="D936" s="312" t="s">
        <v>752</v>
      </c>
      <c r="E936" s="312" t="s">
        <v>1315</v>
      </c>
      <c r="F936" s="307">
        <v>3348000</v>
      </c>
      <c r="G936" s="307">
        <v>3348000</v>
      </c>
      <c r="H936" s="123" t="str">
        <f t="shared" si="15"/>
        <v>07030110041030600</v>
      </c>
    </row>
    <row r="937" spans="1:8">
      <c r="A937" s="311" t="s">
        <v>1190</v>
      </c>
      <c r="B937" s="312" t="s">
        <v>206</v>
      </c>
      <c r="C937" s="312" t="s">
        <v>1074</v>
      </c>
      <c r="D937" s="312" t="s">
        <v>752</v>
      </c>
      <c r="E937" s="312" t="s">
        <v>1191</v>
      </c>
      <c r="F937" s="307">
        <v>3348000</v>
      </c>
      <c r="G937" s="307">
        <v>3348000</v>
      </c>
      <c r="H937" s="123" t="str">
        <f t="shared" si="15"/>
        <v>07030110041030610</v>
      </c>
    </row>
    <row r="938" spans="1:8" ht="76.5">
      <c r="A938" s="311" t="s">
        <v>344</v>
      </c>
      <c r="B938" s="312" t="s">
        <v>206</v>
      </c>
      <c r="C938" s="312" t="s">
        <v>1074</v>
      </c>
      <c r="D938" s="312" t="s">
        <v>752</v>
      </c>
      <c r="E938" s="312" t="s">
        <v>345</v>
      </c>
      <c r="F938" s="307">
        <v>3348000</v>
      </c>
      <c r="G938" s="307">
        <v>3348000</v>
      </c>
      <c r="H938" s="123" t="str">
        <f t="shared" si="15"/>
        <v>07030110041030611</v>
      </c>
    </row>
    <row r="939" spans="1:8" ht="102">
      <c r="A939" s="311" t="s">
        <v>1720</v>
      </c>
      <c r="B939" s="312" t="s">
        <v>206</v>
      </c>
      <c r="C939" s="312" t="s">
        <v>1074</v>
      </c>
      <c r="D939" s="312" t="s">
        <v>1721</v>
      </c>
      <c r="E939" s="312" t="s">
        <v>1166</v>
      </c>
      <c r="F939" s="307">
        <v>18418000</v>
      </c>
      <c r="G939" s="307">
        <v>18418000</v>
      </c>
      <c r="H939" s="123" t="str">
        <f t="shared" si="15"/>
        <v>07030110042030</v>
      </c>
    </row>
    <row r="940" spans="1:8" ht="38.25">
      <c r="A940" s="311" t="s">
        <v>1314</v>
      </c>
      <c r="B940" s="312" t="s">
        <v>206</v>
      </c>
      <c r="C940" s="312" t="s">
        <v>1074</v>
      </c>
      <c r="D940" s="312" t="s">
        <v>1721</v>
      </c>
      <c r="E940" s="312" t="s">
        <v>1315</v>
      </c>
      <c r="F940" s="307">
        <v>18418000</v>
      </c>
      <c r="G940" s="307">
        <v>18418000</v>
      </c>
      <c r="H940" s="123" t="str">
        <f t="shared" si="15"/>
        <v>07030110042030600</v>
      </c>
    </row>
    <row r="941" spans="1:8">
      <c r="A941" s="311" t="s">
        <v>1190</v>
      </c>
      <c r="B941" s="312" t="s">
        <v>206</v>
      </c>
      <c r="C941" s="312" t="s">
        <v>1074</v>
      </c>
      <c r="D941" s="312" t="s">
        <v>1721</v>
      </c>
      <c r="E941" s="312" t="s">
        <v>1191</v>
      </c>
      <c r="F941" s="307">
        <v>18418000</v>
      </c>
      <c r="G941" s="307">
        <v>18418000</v>
      </c>
      <c r="H941" s="123" t="str">
        <f t="shared" si="15"/>
        <v>07030110042030610</v>
      </c>
    </row>
    <row r="942" spans="1:8" ht="102">
      <c r="A942" s="311" t="s">
        <v>2068</v>
      </c>
      <c r="B942" s="312" t="s">
        <v>206</v>
      </c>
      <c r="C942" s="312" t="s">
        <v>1074</v>
      </c>
      <c r="D942" s="312" t="s">
        <v>1721</v>
      </c>
      <c r="E942" s="312" t="s">
        <v>2069</v>
      </c>
      <c r="F942" s="307">
        <v>18418000</v>
      </c>
      <c r="G942" s="307">
        <v>18418000</v>
      </c>
      <c r="H942" s="123" t="str">
        <f t="shared" si="15"/>
        <v>07030110042030614</v>
      </c>
    </row>
    <row r="943" spans="1:8" ht="140.25">
      <c r="A943" s="311" t="s">
        <v>576</v>
      </c>
      <c r="B943" s="312" t="s">
        <v>206</v>
      </c>
      <c r="C943" s="312" t="s">
        <v>1074</v>
      </c>
      <c r="D943" s="312" t="s">
        <v>756</v>
      </c>
      <c r="E943" s="312" t="s">
        <v>1166</v>
      </c>
      <c r="F943" s="307">
        <v>270000</v>
      </c>
      <c r="G943" s="307">
        <v>270000</v>
      </c>
      <c r="H943" s="123" t="str">
        <f t="shared" si="15"/>
        <v>07030110047030</v>
      </c>
    </row>
    <row r="944" spans="1:8" ht="38.25">
      <c r="A944" s="311" t="s">
        <v>1314</v>
      </c>
      <c r="B944" s="312" t="s">
        <v>206</v>
      </c>
      <c r="C944" s="312" t="s">
        <v>1074</v>
      </c>
      <c r="D944" s="312" t="s">
        <v>756</v>
      </c>
      <c r="E944" s="312" t="s">
        <v>1315</v>
      </c>
      <c r="F944" s="307">
        <v>270000</v>
      </c>
      <c r="G944" s="307">
        <v>270000</v>
      </c>
      <c r="H944" s="123" t="str">
        <f t="shared" si="15"/>
        <v>07030110047030600</v>
      </c>
    </row>
    <row r="945" spans="1:8">
      <c r="A945" s="311" t="s">
        <v>1190</v>
      </c>
      <c r="B945" s="312" t="s">
        <v>206</v>
      </c>
      <c r="C945" s="312" t="s">
        <v>1074</v>
      </c>
      <c r="D945" s="312" t="s">
        <v>756</v>
      </c>
      <c r="E945" s="312" t="s">
        <v>1191</v>
      </c>
      <c r="F945" s="307">
        <v>270000</v>
      </c>
      <c r="G945" s="307">
        <v>270000</v>
      </c>
      <c r="H945" s="123" t="str">
        <f t="shared" si="15"/>
        <v>07030110047030610</v>
      </c>
    </row>
    <row r="946" spans="1:8" ht="25.5">
      <c r="A946" s="311" t="s">
        <v>363</v>
      </c>
      <c r="B946" s="312" t="s">
        <v>206</v>
      </c>
      <c r="C946" s="312" t="s">
        <v>1074</v>
      </c>
      <c r="D946" s="312" t="s">
        <v>756</v>
      </c>
      <c r="E946" s="312" t="s">
        <v>364</v>
      </c>
      <c r="F946" s="307">
        <v>270000</v>
      </c>
      <c r="G946" s="307">
        <v>270000</v>
      </c>
      <c r="H946" s="123" t="str">
        <f t="shared" si="15"/>
        <v>07030110047030612</v>
      </c>
    </row>
    <row r="947" spans="1:8" ht="153">
      <c r="A947" s="311" t="s">
        <v>578</v>
      </c>
      <c r="B947" s="312" t="s">
        <v>206</v>
      </c>
      <c r="C947" s="312" t="s">
        <v>1074</v>
      </c>
      <c r="D947" s="312" t="s">
        <v>757</v>
      </c>
      <c r="E947" s="312" t="s">
        <v>1166</v>
      </c>
      <c r="F947" s="307">
        <v>1555912</v>
      </c>
      <c r="G947" s="307">
        <v>1555912</v>
      </c>
      <c r="H947" s="123" t="str">
        <f t="shared" si="15"/>
        <v>0703011004Г030</v>
      </c>
    </row>
    <row r="948" spans="1:8" ht="38.25">
      <c r="A948" s="311" t="s">
        <v>1314</v>
      </c>
      <c r="B948" s="312" t="s">
        <v>206</v>
      </c>
      <c r="C948" s="312" t="s">
        <v>1074</v>
      </c>
      <c r="D948" s="312" t="s">
        <v>757</v>
      </c>
      <c r="E948" s="312" t="s">
        <v>1315</v>
      </c>
      <c r="F948" s="307">
        <v>1555912</v>
      </c>
      <c r="G948" s="307">
        <v>1555912</v>
      </c>
      <c r="H948" s="123" t="str">
        <f t="shared" si="15"/>
        <v>0703011004Г030600</v>
      </c>
    </row>
    <row r="949" spans="1:8">
      <c r="A949" s="311" t="s">
        <v>1190</v>
      </c>
      <c r="B949" s="312" t="s">
        <v>206</v>
      </c>
      <c r="C949" s="312" t="s">
        <v>1074</v>
      </c>
      <c r="D949" s="312" t="s">
        <v>757</v>
      </c>
      <c r="E949" s="312" t="s">
        <v>1191</v>
      </c>
      <c r="F949" s="307">
        <v>1555912</v>
      </c>
      <c r="G949" s="307">
        <v>1555912</v>
      </c>
      <c r="H949" s="123" t="str">
        <f t="shared" si="15"/>
        <v>0703011004Г030610</v>
      </c>
    </row>
    <row r="950" spans="1:8" ht="76.5">
      <c r="A950" s="311" t="s">
        <v>344</v>
      </c>
      <c r="B950" s="312" t="s">
        <v>206</v>
      </c>
      <c r="C950" s="312" t="s">
        <v>1074</v>
      </c>
      <c r="D950" s="312" t="s">
        <v>757</v>
      </c>
      <c r="E950" s="312" t="s">
        <v>345</v>
      </c>
      <c r="F950" s="307">
        <v>1555912</v>
      </c>
      <c r="G950" s="307">
        <v>1555912</v>
      </c>
      <c r="H950" s="123" t="str">
        <f t="shared" si="15"/>
        <v>0703011004Г030611</v>
      </c>
    </row>
    <row r="951" spans="1:8" ht="153">
      <c r="A951" s="311" t="s">
        <v>1768</v>
      </c>
      <c r="B951" s="312" t="s">
        <v>206</v>
      </c>
      <c r="C951" s="312" t="s">
        <v>1074</v>
      </c>
      <c r="D951" s="312" t="s">
        <v>1769</v>
      </c>
      <c r="E951" s="312" t="s">
        <v>1166</v>
      </c>
      <c r="F951" s="307">
        <v>27660</v>
      </c>
      <c r="G951" s="307">
        <v>27660</v>
      </c>
      <c r="H951" s="123" t="str">
        <f t="shared" si="15"/>
        <v>0703011004М030</v>
      </c>
    </row>
    <row r="952" spans="1:8" ht="38.25">
      <c r="A952" s="311" t="s">
        <v>1314</v>
      </c>
      <c r="B952" s="312" t="s">
        <v>206</v>
      </c>
      <c r="C952" s="312" t="s">
        <v>1074</v>
      </c>
      <c r="D952" s="312" t="s">
        <v>1769</v>
      </c>
      <c r="E952" s="312" t="s">
        <v>1315</v>
      </c>
      <c r="F952" s="307">
        <v>27660</v>
      </c>
      <c r="G952" s="307">
        <v>27660</v>
      </c>
      <c r="H952" s="123" t="str">
        <f t="shared" si="15"/>
        <v>0703011004М030600</v>
      </c>
    </row>
    <row r="953" spans="1:8">
      <c r="A953" s="311" t="s">
        <v>1190</v>
      </c>
      <c r="B953" s="312" t="s">
        <v>206</v>
      </c>
      <c r="C953" s="312" t="s">
        <v>1074</v>
      </c>
      <c r="D953" s="312" t="s">
        <v>1769</v>
      </c>
      <c r="E953" s="312" t="s">
        <v>1191</v>
      </c>
      <c r="F953" s="307">
        <v>27660</v>
      </c>
      <c r="G953" s="307">
        <v>27660</v>
      </c>
      <c r="H953" s="123" t="str">
        <f t="shared" si="15"/>
        <v>0703011004М030610</v>
      </c>
    </row>
    <row r="954" spans="1:8" ht="76.5">
      <c r="A954" s="311" t="s">
        <v>344</v>
      </c>
      <c r="B954" s="312" t="s">
        <v>206</v>
      </c>
      <c r="C954" s="312" t="s">
        <v>1074</v>
      </c>
      <c r="D954" s="312" t="s">
        <v>1769</v>
      </c>
      <c r="E954" s="312" t="s">
        <v>345</v>
      </c>
      <c r="F954" s="307">
        <v>27660</v>
      </c>
      <c r="G954" s="307">
        <v>27660</v>
      </c>
      <c r="H954" s="123" t="str">
        <f t="shared" si="15"/>
        <v>0703011004М030611</v>
      </c>
    </row>
    <row r="955" spans="1:8" ht="127.5">
      <c r="A955" s="311" t="s">
        <v>962</v>
      </c>
      <c r="B955" s="312" t="s">
        <v>206</v>
      </c>
      <c r="C955" s="312" t="s">
        <v>1074</v>
      </c>
      <c r="D955" s="312" t="s">
        <v>963</v>
      </c>
      <c r="E955" s="312" t="s">
        <v>1166</v>
      </c>
      <c r="F955" s="307">
        <v>170000</v>
      </c>
      <c r="G955" s="307">
        <v>170000</v>
      </c>
      <c r="H955" s="123" t="str">
        <f t="shared" si="15"/>
        <v>0703011004Э030</v>
      </c>
    </row>
    <row r="956" spans="1:8" ht="38.25">
      <c r="A956" s="311" t="s">
        <v>1314</v>
      </c>
      <c r="B956" s="312" t="s">
        <v>206</v>
      </c>
      <c r="C956" s="312" t="s">
        <v>1074</v>
      </c>
      <c r="D956" s="312" t="s">
        <v>963</v>
      </c>
      <c r="E956" s="312" t="s">
        <v>1315</v>
      </c>
      <c r="F956" s="307">
        <v>170000</v>
      </c>
      <c r="G956" s="307">
        <v>170000</v>
      </c>
      <c r="H956" s="123" t="str">
        <f t="shared" si="15"/>
        <v>0703011004Э030600</v>
      </c>
    </row>
    <row r="957" spans="1:8">
      <c r="A957" s="311" t="s">
        <v>1190</v>
      </c>
      <c r="B957" s="312" t="s">
        <v>206</v>
      </c>
      <c r="C957" s="312" t="s">
        <v>1074</v>
      </c>
      <c r="D957" s="312" t="s">
        <v>963</v>
      </c>
      <c r="E957" s="312" t="s">
        <v>1191</v>
      </c>
      <c r="F957" s="307">
        <v>170000</v>
      </c>
      <c r="G957" s="307">
        <v>170000</v>
      </c>
      <c r="H957" s="123" t="str">
        <f t="shared" si="15"/>
        <v>0703011004Э030610</v>
      </c>
    </row>
    <row r="958" spans="1:8" ht="76.5">
      <c r="A958" s="311" t="s">
        <v>344</v>
      </c>
      <c r="B958" s="312" t="s">
        <v>206</v>
      </c>
      <c r="C958" s="312" t="s">
        <v>1074</v>
      </c>
      <c r="D958" s="312" t="s">
        <v>963</v>
      </c>
      <c r="E958" s="312" t="s">
        <v>345</v>
      </c>
      <c r="F958" s="307">
        <v>170000</v>
      </c>
      <c r="G958" s="307">
        <v>170000</v>
      </c>
      <c r="H958" s="123" t="str">
        <f t="shared" si="15"/>
        <v>0703011004Э030611</v>
      </c>
    </row>
    <row r="959" spans="1:8" ht="331.5">
      <c r="A959" s="311" t="s">
        <v>1339</v>
      </c>
      <c r="B959" s="312" t="s">
        <v>206</v>
      </c>
      <c r="C959" s="312" t="s">
        <v>1074</v>
      </c>
      <c r="D959" s="312" t="s">
        <v>744</v>
      </c>
      <c r="E959" s="312" t="s">
        <v>1166</v>
      </c>
      <c r="F959" s="307">
        <v>21186030</v>
      </c>
      <c r="G959" s="307">
        <v>21186030</v>
      </c>
      <c r="H959" s="123" t="str">
        <f t="shared" si="15"/>
        <v>07030110075640</v>
      </c>
    </row>
    <row r="960" spans="1:8" ht="76.5">
      <c r="A960" s="311" t="s">
        <v>1305</v>
      </c>
      <c r="B960" s="312" t="s">
        <v>206</v>
      </c>
      <c r="C960" s="312" t="s">
        <v>1074</v>
      </c>
      <c r="D960" s="312" t="s">
        <v>744</v>
      </c>
      <c r="E960" s="312" t="s">
        <v>271</v>
      </c>
      <c r="F960" s="307">
        <v>21186030</v>
      </c>
      <c r="G960" s="307">
        <v>21186030</v>
      </c>
      <c r="H960" s="123" t="str">
        <f t="shared" si="15"/>
        <v>07030110075640100</v>
      </c>
    </row>
    <row r="961" spans="1:8" ht="25.5">
      <c r="A961" s="311" t="s">
        <v>1182</v>
      </c>
      <c r="B961" s="312" t="s">
        <v>206</v>
      </c>
      <c r="C961" s="312" t="s">
        <v>1074</v>
      </c>
      <c r="D961" s="312" t="s">
        <v>744</v>
      </c>
      <c r="E961" s="312" t="s">
        <v>133</v>
      </c>
      <c r="F961" s="307">
        <v>21186030</v>
      </c>
      <c r="G961" s="307">
        <v>21186030</v>
      </c>
      <c r="H961" s="123" t="str">
        <f t="shared" si="15"/>
        <v>07030110075640110</v>
      </c>
    </row>
    <row r="962" spans="1:8">
      <c r="A962" s="311" t="s">
        <v>1130</v>
      </c>
      <c r="B962" s="312" t="s">
        <v>206</v>
      </c>
      <c r="C962" s="312" t="s">
        <v>1074</v>
      </c>
      <c r="D962" s="312" t="s">
        <v>744</v>
      </c>
      <c r="E962" s="312" t="s">
        <v>340</v>
      </c>
      <c r="F962" s="307">
        <v>16271260</v>
      </c>
      <c r="G962" s="307">
        <v>16271260</v>
      </c>
      <c r="H962" s="123" t="str">
        <f t="shared" si="15"/>
        <v>07030110075640111</v>
      </c>
    </row>
    <row r="963" spans="1:8" ht="51">
      <c r="A963" s="311" t="s">
        <v>1131</v>
      </c>
      <c r="B963" s="312" t="s">
        <v>206</v>
      </c>
      <c r="C963" s="312" t="s">
        <v>1074</v>
      </c>
      <c r="D963" s="312" t="s">
        <v>744</v>
      </c>
      <c r="E963" s="312" t="s">
        <v>1052</v>
      </c>
      <c r="F963" s="307">
        <v>4914770</v>
      </c>
      <c r="G963" s="307">
        <v>4914770</v>
      </c>
      <c r="H963" s="123" t="str">
        <f t="shared" si="15"/>
        <v>07030110075640119</v>
      </c>
    </row>
    <row r="964" spans="1:8" ht="38.25">
      <c r="A964" s="311" t="s">
        <v>480</v>
      </c>
      <c r="B964" s="312" t="s">
        <v>206</v>
      </c>
      <c r="C964" s="312" t="s">
        <v>1074</v>
      </c>
      <c r="D964" s="312" t="s">
        <v>989</v>
      </c>
      <c r="E964" s="312" t="s">
        <v>1166</v>
      </c>
      <c r="F964" s="307">
        <v>80000</v>
      </c>
      <c r="G964" s="307">
        <v>80000</v>
      </c>
      <c r="H964" s="123" t="str">
        <f t="shared" si="15"/>
        <v>07030900000000</v>
      </c>
    </row>
    <row r="965" spans="1:8" ht="25.5">
      <c r="A965" s="311" t="s">
        <v>485</v>
      </c>
      <c r="B965" s="312" t="s">
        <v>206</v>
      </c>
      <c r="C965" s="312" t="s">
        <v>1074</v>
      </c>
      <c r="D965" s="312" t="s">
        <v>992</v>
      </c>
      <c r="E965" s="312" t="s">
        <v>1166</v>
      </c>
      <c r="F965" s="307">
        <v>80000</v>
      </c>
      <c r="G965" s="307">
        <v>80000</v>
      </c>
      <c r="H965" s="123" t="str">
        <f t="shared" si="15"/>
        <v>07030930000000</v>
      </c>
    </row>
    <row r="966" spans="1:8" ht="76.5">
      <c r="A966" s="311" t="s">
        <v>404</v>
      </c>
      <c r="B966" s="312" t="s">
        <v>206</v>
      </c>
      <c r="C966" s="312" t="s">
        <v>1074</v>
      </c>
      <c r="D966" s="312" t="s">
        <v>1676</v>
      </c>
      <c r="E966" s="312" t="s">
        <v>1166</v>
      </c>
      <c r="F966" s="307">
        <v>80000</v>
      </c>
      <c r="G966" s="307">
        <v>80000</v>
      </c>
      <c r="H966" s="123" t="str">
        <f t="shared" si="15"/>
        <v>07030930080000</v>
      </c>
    </row>
    <row r="967" spans="1:8" ht="38.25">
      <c r="A967" s="311" t="s">
        <v>1314</v>
      </c>
      <c r="B967" s="312" t="s">
        <v>206</v>
      </c>
      <c r="C967" s="312" t="s">
        <v>1074</v>
      </c>
      <c r="D967" s="312" t="s">
        <v>1676</v>
      </c>
      <c r="E967" s="312" t="s">
        <v>1315</v>
      </c>
      <c r="F967" s="307">
        <v>80000</v>
      </c>
      <c r="G967" s="307">
        <v>80000</v>
      </c>
      <c r="H967" s="123" t="str">
        <f t="shared" si="15"/>
        <v>07030930080000600</v>
      </c>
    </row>
    <row r="968" spans="1:8">
      <c r="A968" s="311" t="s">
        <v>1190</v>
      </c>
      <c r="B968" s="312" t="s">
        <v>206</v>
      </c>
      <c r="C968" s="312" t="s">
        <v>1074</v>
      </c>
      <c r="D968" s="312" t="s">
        <v>1676</v>
      </c>
      <c r="E968" s="312" t="s">
        <v>1191</v>
      </c>
      <c r="F968" s="307">
        <v>80000</v>
      </c>
      <c r="G968" s="307">
        <v>80000</v>
      </c>
      <c r="H968" s="123" t="str">
        <f t="shared" si="15"/>
        <v>07030930080000610</v>
      </c>
    </row>
    <row r="969" spans="1:8" ht="25.5">
      <c r="A969" s="311" t="s">
        <v>363</v>
      </c>
      <c r="B969" s="312" t="s">
        <v>206</v>
      </c>
      <c r="C969" s="312" t="s">
        <v>1074</v>
      </c>
      <c r="D969" s="312" t="s">
        <v>1676</v>
      </c>
      <c r="E969" s="312" t="s">
        <v>364</v>
      </c>
      <c r="F969" s="307">
        <v>80000</v>
      </c>
      <c r="G969" s="307">
        <v>80000</v>
      </c>
      <c r="H969" s="123" t="str">
        <f t="shared" si="15"/>
        <v>07030930080000612</v>
      </c>
    </row>
    <row r="970" spans="1:8">
      <c r="A970" s="311" t="s">
        <v>1071</v>
      </c>
      <c r="B970" s="312" t="s">
        <v>206</v>
      </c>
      <c r="C970" s="312" t="s">
        <v>362</v>
      </c>
      <c r="D970" s="312" t="s">
        <v>1166</v>
      </c>
      <c r="E970" s="312" t="s">
        <v>1166</v>
      </c>
      <c r="F970" s="307">
        <v>24953170</v>
      </c>
      <c r="G970" s="307">
        <v>24953170</v>
      </c>
      <c r="H970" s="123" t="str">
        <f t="shared" si="15"/>
        <v>0707</v>
      </c>
    </row>
    <row r="971" spans="1:8" ht="25.5">
      <c r="A971" s="311" t="s">
        <v>439</v>
      </c>
      <c r="B971" s="312" t="s">
        <v>206</v>
      </c>
      <c r="C971" s="312" t="s">
        <v>362</v>
      </c>
      <c r="D971" s="312" t="s">
        <v>967</v>
      </c>
      <c r="E971" s="312" t="s">
        <v>1166</v>
      </c>
      <c r="F971" s="307">
        <v>24953170</v>
      </c>
      <c r="G971" s="307">
        <v>24953170</v>
      </c>
      <c r="H971" s="123" t="str">
        <f t="shared" si="15"/>
        <v>07070100000000</v>
      </c>
    </row>
    <row r="972" spans="1:8" ht="38.25">
      <c r="A972" s="311" t="s">
        <v>440</v>
      </c>
      <c r="B972" s="312" t="s">
        <v>206</v>
      </c>
      <c r="C972" s="312" t="s">
        <v>362</v>
      </c>
      <c r="D972" s="312" t="s">
        <v>968</v>
      </c>
      <c r="E972" s="312" t="s">
        <v>1166</v>
      </c>
      <c r="F972" s="307">
        <v>24554370</v>
      </c>
      <c r="G972" s="307">
        <v>24554370</v>
      </c>
      <c r="H972" s="123" t="str">
        <f t="shared" si="15"/>
        <v>07070110000000</v>
      </c>
    </row>
    <row r="973" spans="1:8" ht="140.25">
      <c r="A973" s="311" t="s">
        <v>414</v>
      </c>
      <c r="B973" s="312" t="s">
        <v>206</v>
      </c>
      <c r="C973" s="312" t="s">
        <v>362</v>
      </c>
      <c r="D973" s="312" t="s">
        <v>764</v>
      </c>
      <c r="E973" s="312" t="s">
        <v>1166</v>
      </c>
      <c r="F973" s="307">
        <v>1700800</v>
      </c>
      <c r="G973" s="307">
        <v>1700800</v>
      </c>
      <c r="H973" s="123" t="str">
        <f t="shared" si="15"/>
        <v>07070110040040</v>
      </c>
    </row>
    <row r="974" spans="1:8" ht="38.25">
      <c r="A974" s="311" t="s">
        <v>1314</v>
      </c>
      <c r="B974" s="312" t="s">
        <v>206</v>
      </c>
      <c r="C974" s="312" t="s">
        <v>362</v>
      </c>
      <c r="D974" s="312" t="s">
        <v>764</v>
      </c>
      <c r="E974" s="312" t="s">
        <v>1315</v>
      </c>
      <c r="F974" s="307">
        <v>1700800</v>
      </c>
      <c r="G974" s="307">
        <v>1700800</v>
      </c>
      <c r="H974" s="123" t="str">
        <f t="shared" si="15"/>
        <v>07070110040040600</v>
      </c>
    </row>
    <row r="975" spans="1:8">
      <c r="A975" s="311" t="s">
        <v>1190</v>
      </c>
      <c r="B975" s="312" t="s">
        <v>206</v>
      </c>
      <c r="C975" s="312" t="s">
        <v>362</v>
      </c>
      <c r="D975" s="312" t="s">
        <v>764</v>
      </c>
      <c r="E975" s="312" t="s">
        <v>1191</v>
      </c>
      <c r="F975" s="307">
        <v>1700800</v>
      </c>
      <c r="G975" s="307">
        <v>1700800</v>
      </c>
      <c r="H975" s="123" t="str">
        <f t="shared" si="15"/>
        <v>07070110040040610</v>
      </c>
    </row>
    <row r="976" spans="1:8" ht="76.5">
      <c r="A976" s="311" t="s">
        <v>344</v>
      </c>
      <c r="B976" s="312" t="s">
        <v>206</v>
      </c>
      <c r="C976" s="312" t="s">
        <v>362</v>
      </c>
      <c r="D976" s="312" t="s">
        <v>764</v>
      </c>
      <c r="E976" s="312" t="s">
        <v>345</v>
      </c>
      <c r="F976" s="307">
        <v>1700800</v>
      </c>
      <c r="G976" s="307">
        <v>1700800</v>
      </c>
      <c r="H976" s="123" t="str">
        <f t="shared" si="15"/>
        <v>07070110040040611</v>
      </c>
    </row>
    <row r="977" spans="1:8" ht="191.25">
      <c r="A977" s="311" t="s">
        <v>415</v>
      </c>
      <c r="B977" s="312" t="s">
        <v>206</v>
      </c>
      <c r="C977" s="312" t="s">
        <v>362</v>
      </c>
      <c r="D977" s="312" t="s">
        <v>765</v>
      </c>
      <c r="E977" s="312" t="s">
        <v>1166</v>
      </c>
      <c r="F977" s="307">
        <v>1035000</v>
      </c>
      <c r="G977" s="307">
        <v>1035000</v>
      </c>
      <c r="H977" s="123" t="str">
        <f t="shared" si="15"/>
        <v>07070110041040</v>
      </c>
    </row>
    <row r="978" spans="1:8" ht="38.25">
      <c r="A978" s="311" t="s">
        <v>1314</v>
      </c>
      <c r="B978" s="312" t="s">
        <v>206</v>
      </c>
      <c r="C978" s="312" t="s">
        <v>362</v>
      </c>
      <c r="D978" s="312" t="s">
        <v>765</v>
      </c>
      <c r="E978" s="312" t="s">
        <v>1315</v>
      </c>
      <c r="F978" s="307">
        <v>1035000</v>
      </c>
      <c r="G978" s="307">
        <v>1035000</v>
      </c>
      <c r="H978" s="123" t="str">
        <f t="shared" si="15"/>
        <v>07070110041040600</v>
      </c>
    </row>
    <row r="979" spans="1:8">
      <c r="A979" s="311" t="s">
        <v>1190</v>
      </c>
      <c r="B979" s="312" t="s">
        <v>206</v>
      </c>
      <c r="C979" s="312" t="s">
        <v>362</v>
      </c>
      <c r="D979" s="312" t="s">
        <v>765</v>
      </c>
      <c r="E979" s="312" t="s">
        <v>1191</v>
      </c>
      <c r="F979" s="307">
        <v>1035000</v>
      </c>
      <c r="G979" s="307">
        <v>1035000</v>
      </c>
      <c r="H979" s="123" t="str">
        <f t="shared" si="15"/>
        <v>07070110041040610</v>
      </c>
    </row>
    <row r="980" spans="1:8" ht="76.5">
      <c r="A980" s="311" t="s">
        <v>344</v>
      </c>
      <c r="B980" s="312" t="s">
        <v>206</v>
      </c>
      <c r="C980" s="312" t="s">
        <v>362</v>
      </c>
      <c r="D980" s="312" t="s">
        <v>765</v>
      </c>
      <c r="E980" s="312" t="s">
        <v>345</v>
      </c>
      <c r="F980" s="307">
        <v>1035000</v>
      </c>
      <c r="G980" s="307">
        <v>1035000</v>
      </c>
      <c r="H980" s="123" t="str">
        <f t="shared" si="15"/>
        <v>07070110041040611</v>
      </c>
    </row>
    <row r="981" spans="1:8" ht="153">
      <c r="A981" s="311" t="s">
        <v>766</v>
      </c>
      <c r="B981" s="312" t="s">
        <v>206</v>
      </c>
      <c r="C981" s="312" t="s">
        <v>362</v>
      </c>
      <c r="D981" s="312" t="s">
        <v>767</v>
      </c>
      <c r="E981" s="312" t="s">
        <v>1166</v>
      </c>
      <c r="F981" s="307">
        <v>110000</v>
      </c>
      <c r="G981" s="307">
        <v>110000</v>
      </c>
      <c r="H981" s="123" t="str">
        <f t="shared" si="15"/>
        <v>07070110047040</v>
      </c>
    </row>
    <row r="982" spans="1:8" ht="38.25">
      <c r="A982" s="311" t="s">
        <v>1314</v>
      </c>
      <c r="B982" s="312" t="s">
        <v>206</v>
      </c>
      <c r="C982" s="312" t="s">
        <v>362</v>
      </c>
      <c r="D982" s="312" t="s">
        <v>767</v>
      </c>
      <c r="E982" s="312" t="s">
        <v>1315</v>
      </c>
      <c r="F982" s="307">
        <v>110000</v>
      </c>
      <c r="G982" s="307">
        <v>110000</v>
      </c>
      <c r="H982" s="123" t="str">
        <f t="shared" si="15"/>
        <v>07070110047040600</v>
      </c>
    </row>
    <row r="983" spans="1:8">
      <c r="A983" s="311" t="s">
        <v>1190</v>
      </c>
      <c r="B983" s="312" t="s">
        <v>206</v>
      </c>
      <c r="C983" s="312" t="s">
        <v>362</v>
      </c>
      <c r="D983" s="312" t="s">
        <v>767</v>
      </c>
      <c r="E983" s="312" t="s">
        <v>1191</v>
      </c>
      <c r="F983" s="307">
        <v>110000</v>
      </c>
      <c r="G983" s="307">
        <v>110000</v>
      </c>
      <c r="H983" s="123" t="str">
        <f t="shared" si="15"/>
        <v>07070110047040610</v>
      </c>
    </row>
    <row r="984" spans="1:8" ht="25.5">
      <c r="A984" s="311" t="s">
        <v>363</v>
      </c>
      <c r="B984" s="312" t="s">
        <v>206</v>
      </c>
      <c r="C984" s="312" t="s">
        <v>362</v>
      </c>
      <c r="D984" s="312" t="s">
        <v>767</v>
      </c>
      <c r="E984" s="312" t="s">
        <v>364</v>
      </c>
      <c r="F984" s="307">
        <v>110000</v>
      </c>
      <c r="G984" s="307">
        <v>110000</v>
      </c>
      <c r="H984" s="123" t="str">
        <f t="shared" si="15"/>
        <v>07070110047040612</v>
      </c>
    </row>
    <row r="985" spans="1:8" ht="153">
      <c r="A985" s="311" t="s">
        <v>1141</v>
      </c>
      <c r="B985" s="312" t="s">
        <v>206</v>
      </c>
      <c r="C985" s="312" t="s">
        <v>362</v>
      </c>
      <c r="D985" s="312" t="s">
        <v>1142</v>
      </c>
      <c r="E985" s="312" t="s">
        <v>1166</v>
      </c>
      <c r="F985" s="307">
        <v>20000</v>
      </c>
      <c r="G985" s="307">
        <v>20000</v>
      </c>
      <c r="H985" s="123" t="str">
        <f t="shared" si="15"/>
        <v>0707011004Г040</v>
      </c>
    </row>
    <row r="986" spans="1:8" ht="38.25">
      <c r="A986" s="311" t="s">
        <v>1314</v>
      </c>
      <c r="B986" s="312" t="s">
        <v>206</v>
      </c>
      <c r="C986" s="312" t="s">
        <v>362</v>
      </c>
      <c r="D986" s="312" t="s">
        <v>1142</v>
      </c>
      <c r="E986" s="312" t="s">
        <v>1315</v>
      </c>
      <c r="F986" s="307">
        <v>20000</v>
      </c>
      <c r="G986" s="307">
        <v>20000</v>
      </c>
      <c r="H986" s="123" t="str">
        <f t="shared" si="15"/>
        <v>0707011004Г040600</v>
      </c>
    </row>
    <row r="987" spans="1:8">
      <c r="A987" s="311" t="s">
        <v>1190</v>
      </c>
      <c r="B987" s="312" t="s">
        <v>206</v>
      </c>
      <c r="C987" s="312" t="s">
        <v>362</v>
      </c>
      <c r="D987" s="312" t="s">
        <v>1142</v>
      </c>
      <c r="E987" s="312" t="s">
        <v>1191</v>
      </c>
      <c r="F987" s="307">
        <v>20000</v>
      </c>
      <c r="G987" s="307">
        <v>20000</v>
      </c>
      <c r="H987" s="123" t="str">
        <f t="shared" si="15"/>
        <v>0707011004Г040610</v>
      </c>
    </row>
    <row r="988" spans="1:8" ht="76.5">
      <c r="A988" s="311" t="s">
        <v>344</v>
      </c>
      <c r="B988" s="312" t="s">
        <v>206</v>
      </c>
      <c r="C988" s="312" t="s">
        <v>362</v>
      </c>
      <c r="D988" s="312" t="s">
        <v>1142</v>
      </c>
      <c r="E988" s="312" t="s">
        <v>345</v>
      </c>
      <c r="F988" s="307">
        <v>20000</v>
      </c>
      <c r="G988" s="307">
        <v>20000</v>
      </c>
      <c r="H988" s="123" t="str">
        <f t="shared" si="15"/>
        <v>0707011004Г040611</v>
      </c>
    </row>
    <row r="989" spans="1:8" ht="165.75">
      <c r="A989" s="311" t="s">
        <v>1770</v>
      </c>
      <c r="B989" s="312" t="s">
        <v>206</v>
      </c>
      <c r="C989" s="312" t="s">
        <v>362</v>
      </c>
      <c r="D989" s="312" t="s">
        <v>1771</v>
      </c>
      <c r="E989" s="312" t="s">
        <v>1166</v>
      </c>
      <c r="F989" s="307">
        <v>124470</v>
      </c>
      <c r="G989" s="307">
        <v>124470</v>
      </c>
      <c r="H989" s="123" t="str">
        <f t="shared" si="15"/>
        <v>0707011004М040</v>
      </c>
    </row>
    <row r="990" spans="1:8" ht="38.25">
      <c r="A990" s="311" t="s">
        <v>1314</v>
      </c>
      <c r="B990" s="312" t="s">
        <v>206</v>
      </c>
      <c r="C990" s="312" t="s">
        <v>362</v>
      </c>
      <c r="D990" s="312" t="s">
        <v>1771</v>
      </c>
      <c r="E990" s="312" t="s">
        <v>1315</v>
      </c>
      <c r="F990" s="307">
        <v>124470</v>
      </c>
      <c r="G990" s="307">
        <v>124470</v>
      </c>
      <c r="H990" s="123" t="str">
        <f t="shared" si="15"/>
        <v>0707011004М040600</v>
      </c>
    </row>
    <row r="991" spans="1:8">
      <c r="A991" s="311" t="s">
        <v>1190</v>
      </c>
      <c r="B991" s="312" t="s">
        <v>206</v>
      </c>
      <c r="C991" s="312" t="s">
        <v>362</v>
      </c>
      <c r="D991" s="312" t="s">
        <v>1771</v>
      </c>
      <c r="E991" s="312" t="s">
        <v>1191</v>
      </c>
      <c r="F991" s="307">
        <v>124470</v>
      </c>
      <c r="G991" s="307">
        <v>124470</v>
      </c>
      <c r="H991" s="123" t="str">
        <f t="shared" si="15"/>
        <v>0707011004М040610</v>
      </c>
    </row>
    <row r="992" spans="1:8" ht="76.5">
      <c r="A992" s="311" t="s">
        <v>344</v>
      </c>
      <c r="B992" s="312" t="s">
        <v>206</v>
      </c>
      <c r="C992" s="312" t="s">
        <v>362</v>
      </c>
      <c r="D992" s="312" t="s">
        <v>1771</v>
      </c>
      <c r="E992" s="312" t="s">
        <v>345</v>
      </c>
      <c r="F992" s="307">
        <v>124470</v>
      </c>
      <c r="G992" s="307">
        <v>124470</v>
      </c>
      <c r="H992" s="123" t="str">
        <f t="shared" si="15"/>
        <v>0707011004М040611</v>
      </c>
    </row>
    <row r="993" spans="1:8" ht="140.25">
      <c r="A993" s="311" t="s">
        <v>1143</v>
      </c>
      <c r="B993" s="312" t="s">
        <v>206</v>
      </c>
      <c r="C993" s="312" t="s">
        <v>362</v>
      </c>
      <c r="D993" s="312" t="s">
        <v>1144</v>
      </c>
      <c r="E993" s="312" t="s">
        <v>1166</v>
      </c>
      <c r="F993" s="307">
        <v>220000</v>
      </c>
      <c r="G993" s="307">
        <v>220000</v>
      </c>
      <c r="H993" s="123" t="str">
        <f t="shared" si="15"/>
        <v>0707011004Э040</v>
      </c>
    </row>
    <row r="994" spans="1:8" ht="38.25">
      <c r="A994" s="311" t="s">
        <v>1314</v>
      </c>
      <c r="B994" s="312" t="s">
        <v>206</v>
      </c>
      <c r="C994" s="312" t="s">
        <v>362</v>
      </c>
      <c r="D994" s="312" t="s">
        <v>1144</v>
      </c>
      <c r="E994" s="312" t="s">
        <v>1315</v>
      </c>
      <c r="F994" s="307">
        <v>220000</v>
      </c>
      <c r="G994" s="307">
        <v>220000</v>
      </c>
      <c r="H994" s="123" t="str">
        <f t="shared" si="15"/>
        <v>0707011004Э040600</v>
      </c>
    </row>
    <row r="995" spans="1:8">
      <c r="A995" s="311" t="s">
        <v>1190</v>
      </c>
      <c r="B995" s="312" t="s">
        <v>206</v>
      </c>
      <c r="C995" s="312" t="s">
        <v>362</v>
      </c>
      <c r="D995" s="312" t="s">
        <v>1144</v>
      </c>
      <c r="E995" s="312" t="s">
        <v>1191</v>
      </c>
      <c r="F995" s="307">
        <v>220000</v>
      </c>
      <c r="G995" s="307">
        <v>220000</v>
      </c>
      <c r="H995" s="123" t="str">
        <f t="shared" si="15"/>
        <v>0707011004Э040610</v>
      </c>
    </row>
    <row r="996" spans="1:8" ht="76.5">
      <c r="A996" s="311" t="s">
        <v>344</v>
      </c>
      <c r="B996" s="312" t="s">
        <v>206</v>
      </c>
      <c r="C996" s="312" t="s">
        <v>362</v>
      </c>
      <c r="D996" s="312" t="s">
        <v>1144</v>
      </c>
      <c r="E996" s="312" t="s">
        <v>345</v>
      </c>
      <c r="F996" s="307">
        <v>220000</v>
      </c>
      <c r="G996" s="307">
        <v>220000</v>
      </c>
      <c r="H996" s="123" t="str">
        <f t="shared" si="15"/>
        <v>0707011004Э040611</v>
      </c>
    </row>
    <row r="997" spans="1:8" ht="89.25">
      <c r="A997" s="311" t="s">
        <v>1180</v>
      </c>
      <c r="B997" s="312" t="s">
        <v>206</v>
      </c>
      <c r="C997" s="312" t="s">
        <v>362</v>
      </c>
      <c r="D997" s="312" t="s">
        <v>1181</v>
      </c>
      <c r="E997" s="312" t="s">
        <v>1166</v>
      </c>
      <c r="F997" s="307">
        <v>18018400</v>
      </c>
      <c r="G997" s="307">
        <v>18018400</v>
      </c>
      <c r="H997" s="123" t="str">
        <f t="shared" si="15"/>
        <v>07070110076490</v>
      </c>
    </row>
    <row r="998" spans="1:8" ht="38.25">
      <c r="A998" s="311" t="s">
        <v>1306</v>
      </c>
      <c r="B998" s="312" t="s">
        <v>206</v>
      </c>
      <c r="C998" s="312" t="s">
        <v>362</v>
      </c>
      <c r="D998" s="312" t="s">
        <v>1181</v>
      </c>
      <c r="E998" s="312" t="s">
        <v>1307</v>
      </c>
      <c r="F998" s="307">
        <v>12648100</v>
      </c>
      <c r="G998" s="307">
        <v>12648100</v>
      </c>
      <c r="H998" s="123" t="str">
        <f t="shared" ref="H998:H1061" si="16">CONCATENATE(C998,,D998,E998)</f>
        <v>07070110076490200</v>
      </c>
    </row>
    <row r="999" spans="1:8" ht="38.25">
      <c r="A999" s="311" t="s">
        <v>1188</v>
      </c>
      <c r="B999" s="312" t="s">
        <v>206</v>
      </c>
      <c r="C999" s="312" t="s">
        <v>362</v>
      </c>
      <c r="D999" s="312" t="s">
        <v>1181</v>
      </c>
      <c r="E999" s="312" t="s">
        <v>1189</v>
      </c>
      <c r="F999" s="307">
        <v>12648100</v>
      </c>
      <c r="G999" s="307">
        <v>12648100</v>
      </c>
      <c r="H999" s="123" t="str">
        <f t="shared" si="16"/>
        <v>07070110076490240</v>
      </c>
    </row>
    <row r="1000" spans="1:8">
      <c r="A1000" s="311" t="s">
        <v>1214</v>
      </c>
      <c r="B1000" s="312" t="s">
        <v>206</v>
      </c>
      <c r="C1000" s="312" t="s">
        <v>362</v>
      </c>
      <c r="D1000" s="312" t="s">
        <v>1181</v>
      </c>
      <c r="E1000" s="312" t="s">
        <v>327</v>
      </c>
      <c r="F1000" s="307">
        <v>12648100</v>
      </c>
      <c r="G1000" s="307">
        <v>12648100</v>
      </c>
      <c r="H1000" s="123" t="str">
        <f t="shared" si="16"/>
        <v>07070110076490244</v>
      </c>
    </row>
    <row r="1001" spans="1:8" ht="38.25">
      <c r="A1001" s="311" t="s">
        <v>1314</v>
      </c>
      <c r="B1001" s="312" t="s">
        <v>206</v>
      </c>
      <c r="C1001" s="312" t="s">
        <v>362</v>
      </c>
      <c r="D1001" s="312" t="s">
        <v>1181</v>
      </c>
      <c r="E1001" s="312" t="s">
        <v>1315</v>
      </c>
      <c r="F1001" s="307">
        <v>5370300</v>
      </c>
      <c r="G1001" s="307">
        <v>5370300</v>
      </c>
      <c r="H1001" s="123" t="str">
        <f t="shared" si="16"/>
        <v>07070110076490600</v>
      </c>
    </row>
    <row r="1002" spans="1:8">
      <c r="A1002" s="311" t="s">
        <v>1190</v>
      </c>
      <c r="B1002" s="312" t="s">
        <v>206</v>
      </c>
      <c r="C1002" s="312" t="s">
        <v>362</v>
      </c>
      <c r="D1002" s="312" t="s">
        <v>1181</v>
      </c>
      <c r="E1002" s="312" t="s">
        <v>1191</v>
      </c>
      <c r="F1002" s="307">
        <v>5370300</v>
      </c>
      <c r="G1002" s="307">
        <v>5370300</v>
      </c>
      <c r="H1002" s="123" t="str">
        <f t="shared" si="16"/>
        <v>07070110076490610</v>
      </c>
    </row>
    <row r="1003" spans="1:8" ht="76.5">
      <c r="A1003" s="311" t="s">
        <v>344</v>
      </c>
      <c r="B1003" s="312" t="s">
        <v>206</v>
      </c>
      <c r="C1003" s="312" t="s">
        <v>362</v>
      </c>
      <c r="D1003" s="312" t="s">
        <v>1181</v>
      </c>
      <c r="E1003" s="312" t="s">
        <v>345</v>
      </c>
      <c r="F1003" s="307">
        <v>5370300</v>
      </c>
      <c r="G1003" s="307">
        <v>5370300</v>
      </c>
      <c r="H1003" s="123" t="str">
        <f t="shared" si="16"/>
        <v>07070110076490611</v>
      </c>
    </row>
    <row r="1004" spans="1:8" ht="89.25">
      <c r="A1004" s="311" t="s">
        <v>390</v>
      </c>
      <c r="B1004" s="312" t="s">
        <v>206</v>
      </c>
      <c r="C1004" s="312" t="s">
        <v>362</v>
      </c>
      <c r="D1004" s="312" t="s">
        <v>773</v>
      </c>
      <c r="E1004" s="312" t="s">
        <v>1166</v>
      </c>
      <c r="F1004" s="307">
        <v>2921000</v>
      </c>
      <c r="G1004" s="307">
        <v>2921000</v>
      </c>
      <c r="H1004" s="123" t="str">
        <f t="shared" si="16"/>
        <v>07070110080030</v>
      </c>
    </row>
    <row r="1005" spans="1:8" ht="38.25">
      <c r="A1005" s="311" t="s">
        <v>1306</v>
      </c>
      <c r="B1005" s="312" t="s">
        <v>206</v>
      </c>
      <c r="C1005" s="312" t="s">
        <v>362</v>
      </c>
      <c r="D1005" s="312" t="s">
        <v>773</v>
      </c>
      <c r="E1005" s="312" t="s">
        <v>1307</v>
      </c>
      <c r="F1005" s="307">
        <v>1656000</v>
      </c>
      <c r="G1005" s="307">
        <v>1656000</v>
      </c>
      <c r="H1005" s="123" t="str">
        <f t="shared" si="16"/>
        <v>07070110080030200</v>
      </c>
    </row>
    <row r="1006" spans="1:8" ht="38.25">
      <c r="A1006" s="311" t="s">
        <v>1188</v>
      </c>
      <c r="B1006" s="312" t="s">
        <v>206</v>
      </c>
      <c r="C1006" s="312" t="s">
        <v>362</v>
      </c>
      <c r="D1006" s="312" t="s">
        <v>773</v>
      </c>
      <c r="E1006" s="312" t="s">
        <v>1189</v>
      </c>
      <c r="F1006" s="307">
        <v>1656000</v>
      </c>
      <c r="G1006" s="307">
        <v>1656000</v>
      </c>
      <c r="H1006" s="123" t="str">
        <f t="shared" si="16"/>
        <v>07070110080030240</v>
      </c>
    </row>
    <row r="1007" spans="1:8">
      <c r="A1007" s="311" t="s">
        <v>1214</v>
      </c>
      <c r="B1007" s="312" t="s">
        <v>206</v>
      </c>
      <c r="C1007" s="312" t="s">
        <v>362</v>
      </c>
      <c r="D1007" s="312" t="s">
        <v>773</v>
      </c>
      <c r="E1007" s="312" t="s">
        <v>327</v>
      </c>
      <c r="F1007" s="307">
        <v>1656000</v>
      </c>
      <c r="G1007" s="307">
        <v>1656000</v>
      </c>
      <c r="H1007" s="123" t="str">
        <f t="shared" si="16"/>
        <v>07070110080030244</v>
      </c>
    </row>
    <row r="1008" spans="1:8" ht="38.25">
      <c r="A1008" s="311" t="s">
        <v>1314</v>
      </c>
      <c r="B1008" s="312" t="s">
        <v>206</v>
      </c>
      <c r="C1008" s="312" t="s">
        <v>362</v>
      </c>
      <c r="D1008" s="312" t="s">
        <v>773</v>
      </c>
      <c r="E1008" s="312" t="s">
        <v>1315</v>
      </c>
      <c r="F1008" s="307">
        <v>1265000</v>
      </c>
      <c r="G1008" s="307">
        <v>1265000</v>
      </c>
      <c r="H1008" s="123" t="str">
        <f t="shared" si="16"/>
        <v>07070110080030600</v>
      </c>
    </row>
    <row r="1009" spans="1:8">
      <c r="A1009" s="311" t="s">
        <v>1190</v>
      </c>
      <c r="B1009" s="312" t="s">
        <v>206</v>
      </c>
      <c r="C1009" s="312" t="s">
        <v>362</v>
      </c>
      <c r="D1009" s="312" t="s">
        <v>773</v>
      </c>
      <c r="E1009" s="312" t="s">
        <v>1191</v>
      </c>
      <c r="F1009" s="307">
        <v>1265000</v>
      </c>
      <c r="G1009" s="307">
        <v>1265000</v>
      </c>
      <c r="H1009" s="123" t="str">
        <f t="shared" si="16"/>
        <v>07070110080030610</v>
      </c>
    </row>
    <row r="1010" spans="1:8" ht="76.5">
      <c r="A1010" s="311" t="s">
        <v>344</v>
      </c>
      <c r="B1010" s="312" t="s">
        <v>206</v>
      </c>
      <c r="C1010" s="312" t="s">
        <v>362</v>
      </c>
      <c r="D1010" s="312" t="s">
        <v>773</v>
      </c>
      <c r="E1010" s="312" t="s">
        <v>345</v>
      </c>
      <c r="F1010" s="307">
        <v>1265000</v>
      </c>
      <c r="G1010" s="307">
        <v>1265000</v>
      </c>
      <c r="H1010" s="123" t="str">
        <f t="shared" si="16"/>
        <v>07070110080030611</v>
      </c>
    </row>
    <row r="1011" spans="1:8" ht="229.5">
      <c r="A1011" s="311" t="s">
        <v>1452</v>
      </c>
      <c r="B1011" s="312" t="s">
        <v>206</v>
      </c>
      <c r="C1011" s="312" t="s">
        <v>362</v>
      </c>
      <c r="D1011" s="312" t="s">
        <v>771</v>
      </c>
      <c r="E1011" s="312" t="s">
        <v>1166</v>
      </c>
      <c r="F1011" s="307">
        <v>404700</v>
      </c>
      <c r="G1011" s="307">
        <v>404700</v>
      </c>
      <c r="H1011" s="123" t="str">
        <f t="shared" si="16"/>
        <v>070701100S3970</v>
      </c>
    </row>
    <row r="1012" spans="1:8" ht="38.25">
      <c r="A1012" s="311" t="s">
        <v>1314</v>
      </c>
      <c r="B1012" s="312" t="s">
        <v>206</v>
      </c>
      <c r="C1012" s="312" t="s">
        <v>362</v>
      </c>
      <c r="D1012" s="312" t="s">
        <v>771</v>
      </c>
      <c r="E1012" s="312" t="s">
        <v>1315</v>
      </c>
      <c r="F1012" s="307">
        <v>404700</v>
      </c>
      <c r="G1012" s="307">
        <v>404700</v>
      </c>
      <c r="H1012" s="123" t="str">
        <f t="shared" si="16"/>
        <v>070701100S3970600</v>
      </c>
    </row>
    <row r="1013" spans="1:8">
      <c r="A1013" s="311" t="s">
        <v>1190</v>
      </c>
      <c r="B1013" s="312" t="s">
        <v>206</v>
      </c>
      <c r="C1013" s="312" t="s">
        <v>362</v>
      </c>
      <c r="D1013" s="312" t="s">
        <v>771</v>
      </c>
      <c r="E1013" s="312" t="s">
        <v>1191</v>
      </c>
      <c r="F1013" s="307">
        <v>404700</v>
      </c>
      <c r="G1013" s="307">
        <v>404700</v>
      </c>
      <c r="H1013" s="123" t="str">
        <f t="shared" si="16"/>
        <v>070701100S3970610</v>
      </c>
    </row>
    <row r="1014" spans="1:8" ht="76.5">
      <c r="A1014" s="311" t="s">
        <v>344</v>
      </c>
      <c r="B1014" s="312" t="s">
        <v>206</v>
      </c>
      <c r="C1014" s="312" t="s">
        <v>362</v>
      </c>
      <c r="D1014" s="312" t="s">
        <v>771</v>
      </c>
      <c r="E1014" s="312" t="s">
        <v>345</v>
      </c>
      <c r="F1014" s="307">
        <v>404700</v>
      </c>
      <c r="G1014" s="307">
        <v>404700</v>
      </c>
      <c r="H1014" s="123" t="str">
        <f t="shared" si="16"/>
        <v>070701100S3970611</v>
      </c>
    </row>
    <row r="1015" spans="1:8" ht="38.25">
      <c r="A1015" s="311" t="s">
        <v>612</v>
      </c>
      <c r="B1015" s="312" t="s">
        <v>206</v>
      </c>
      <c r="C1015" s="312" t="s">
        <v>362</v>
      </c>
      <c r="D1015" s="312" t="s">
        <v>969</v>
      </c>
      <c r="E1015" s="312" t="s">
        <v>1166</v>
      </c>
      <c r="F1015" s="307">
        <v>398800</v>
      </c>
      <c r="G1015" s="307">
        <v>398800</v>
      </c>
      <c r="H1015" s="123" t="str">
        <f t="shared" si="16"/>
        <v>07070130000000</v>
      </c>
    </row>
    <row r="1016" spans="1:8" ht="89.25">
      <c r="A1016" s="311" t="s">
        <v>604</v>
      </c>
      <c r="B1016" s="312" t="s">
        <v>206</v>
      </c>
      <c r="C1016" s="312" t="s">
        <v>362</v>
      </c>
      <c r="D1016" s="312" t="s">
        <v>1677</v>
      </c>
      <c r="E1016" s="312" t="s">
        <v>1166</v>
      </c>
      <c r="F1016" s="307">
        <v>198800</v>
      </c>
      <c r="G1016" s="307">
        <v>198800</v>
      </c>
      <c r="H1016" s="123" t="str">
        <f t="shared" si="16"/>
        <v>07070130080030</v>
      </c>
    </row>
    <row r="1017" spans="1:8" ht="76.5">
      <c r="A1017" s="311" t="s">
        <v>1305</v>
      </c>
      <c r="B1017" s="312" t="s">
        <v>206</v>
      </c>
      <c r="C1017" s="312" t="s">
        <v>362</v>
      </c>
      <c r="D1017" s="312" t="s">
        <v>1677</v>
      </c>
      <c r="E1017" s="312" t="s">
        <v>271</v>
      </c>
      <c r="F1017" s="307">
        <v>195300</v>
      </c>
      <c r="G1017" s="307">
        <v>195300</v>
      </c>
      <c r="H1017" s="123" t="str">
        <f t="shared" si="16"/>
        <v>07070130080030100</v>
      </c>
    </row>
    <row r="1018" spans="1:8" ht="25.5">
      <c r="A1018" s="311" t="s">
        <v>1182</v>
      </c>
      <c r="B1018" s="312" t="s">
        <v>206</v>
      </c>
      <c r="C1018" s="312" t="s">
        <v>362</v>
      </c>
      <c r="D1018" s="312" t="s">
        <v>1677</v>
      </c>
      <c r="E1018" s="312" t="s">
        <v>133</v>
      </c>
      <c r="F1018" s="307">
        <v>195300</v>
      </c>
      <c r="G1018" s="307">
        <v>195300</v>
      </c>
      <c r="H1018" s="123" t="str">
        <f t="shared" si="16"/>
        <v>07070130080030110</v>
      </c>
    </row>
    <row r="1019" spans="1:8">
      <c r="A1019" s="311" t="s">
        <v>1130</v>
      </c>
      <c r="B1019" s="312" t="s">
        <v>206</v>
      </c>
      <c r="C1019" s="312" t="s">
        <v>362</v>
      </c>
      <c r="D1019" s="312" t="s">
        <v>1677</v>
      </c>
      <c r="E1019" s="312" t="s">
        <v>340</v>
      </c>
      <c r="F1019" s="307">
        <v>150000</v>
      </c>
      <c r="G1019" s="307">
        <v>150000</v>
      </c>
      <c r="H1019" s="123" t="str">
        <f t="shared" si="16"/>
        <v>07070130080030111</v>
      </c>
    </row>
    <row r="1020" spans="1:8" ht="51">
      <c r="A1020" s="311" t="s">
        <v>1131</v>
      </c>
      <c r="B1020" s="312" t="s">
        <v>206</v>
      </c>
      <c r="C1020" s="312" t="s">
        <v>362</v>
      </c>
      <c r="D1020" s="312" t="s">
        <v>1677</v>
      </c>
      <c r="E1020" s="312" t="s">
        <v>1052</v>
      </c>
      <c r="F1020" s="307">
        <v>45300</v>
      </c>
      <c r="G1020" s="307">
        <v>45300</v>
      </c>
      <c r="H1020" s="123" t="str">
        <f t="shared" si="16"/>
        <v>07070130080030119</v>
      </c>
    </row>
    <row r="1021" spans="1:8" ht="38.25">
      <c r="A1021" s="311" t="s">
        <v>1306</v>
      </c>
      <c r="B1021" s="312" t="s">
        <v>206</v>
      </c>
      <c r="C1021" s="312" t="s">
        <v>362</v>
      </c>
      <c r="D1021" s="312" t="s">
        <v>1677</v>
      </c>
      <c r="E1021" s="312" t="s">
        <v>1307</v>
      </c>
      <c r="F1021" s="307">
        <v>3500</v>
      </c>
      <c r="G1021" s="307">
        <v>3500</v>
      </c>
      <c r="H1021" s="123" t="str">
        <f t="shared" si="16"/>
        <v>07070130080030200</v>
      </c>
    </row>
    <row r="1022" spans="1:8" ht="38.25">
      <c r="A1022" s="311" t="s">
        <v>1188</v>
      </c>
      <c r="B1022" s="312" t="s">
        <v>206</v>
      </c>
      <c r="C1022" s="312" t="s">
        <v>362</v>
      </c>
      <c r="D1022" s="312" t="s">
        <v>1677</v>
      </c>
      <c r="E1022" s="312" t="s">
        <v>1189</v>
      </c>
      <c r="F1022" s="307">
        <v>3500</v>
      </c>
      <c r="G1022" s="307">
        <v>3500</v>
      </c>
      <c r="H1022" s="123" t="str">
        <f t="shared" si="16"/>
        <v>07070130080030240</v>
      </c>
    </row>
    <row r="1023" spans="1:8">
      <c r="A1023" s="311" t="s">
        <v>1214</v>
      </c>
      <c r="B1023" s="312" t="s">
        <v>206</v>
      </c>
      <c r="C1023" s="312" t="s">
        <v>362</v>
      </c>
      <c r="D1023" s="312" t="s">
        <v>1677</v>
      </c>
      <c r="E1023" s="312" t="s">
        <v>327</v>
      </c>
      <c r="F1023" s="307">
        <v>3500</v>
      </c>
      <c r="G1023" s="307">
        <v>3500</v>
      </c>
      <c r="H1023" s="123" t="str">
        <f t="shared" si="16"/>
        <v>07070130080030244</v>
      </c>
    </row>
    <row r="1024" spans="1:8" ht="114.75">
      <c r="A1024" s="311" t="s">
        <v>605</v>
      </c>
      <c r="B1024" s="312" t="s">
        <v>206</v>
      </c>
      <c r="C1024" s="312" t="s">
        <v>362</v>
      </c>
      <c r="D1024" s="312" t="s">
        <v>1678</v>
      </c>
      <c r="E1024" s="312" t="s">
        <v>1166</v>
      </c>
      <c r="F1024" s="307">
        <v>200000</v>
      </c>
      <c r="G1024" s="307">
        <v>200000</v>
      </c>
      <c r="H1024" s="123" t="str">
        <f t="shared" si="16"/>
        <v>0707013008П030</v>
      </c>
    </row>
    <row r="1025" spans="1:8" ht="38.25">
      <c r="A1025" s="311" t="s">
        <v>1306</v>
      </c>
      <c r="B1025" s="312" t="s">
        <v>206</v>
      </c>
      <c r="C1025" s="312" t="s">
        <v>362</v>
      </c>
      <c r="D1025" s="312" t="s">
        <v>1678</v>
      </c>
      <c r="E1025" s="312" t="s">
        <v>1307</v>
      </c>
      <c r="F1025" s="307">
        <v>200000</v>
      </c>
      <c r="G1025" s="307">
        <v>200000</v>
      </c>
      <c r="H1025" s="123" t="str">
        <f t="shared" si="16"/>
        <v>0707013008П030200</v>
      </c>
    </row>
    <row r="1026" spans="1:8" ht="38.25">
      <c r="A1026" s="311" t="s">
        <v>1188</v>
      </c>
      <c r="B1026" s="312" t="s">
        <v>206</v>
      </c>
      <c r="C1026" s="312" t="s">
        <v>362</v>
      </c>
      <c r="D1026" s="312" t="s">
        <v>1678</v>
      </c>
      <c r="E1026" s="312" t="s">
        <v>1189</v>
      </c>
      <c r="F1026" s="307">
        <v>200000</v>
      </c>
      <c r="G1026" s="307">
        <v>200000</v>
      </c>
      <c r="H1026" s="123" t="str">
        <f t="shared" si="16"/>
        <v>0707013008П030240</v>
      </c>
    </row>
    <row r="1027" spans="1:8">
      <c r="A1027" s="311" t="s">
        <v>1214</v>
      </c>
      <c r="B1027" s="312" t="s">
        <v>206</v>
      </c>
      <c r="C1027" s="312" t="s">
        <v>362</v>
      </c>
      <c r="D1027" s="312" t="s">
        <v>1678</v>
      </c>
      <c r="E1027" s="312" t="s">
        <v>327</v>
      </c>
      <c r="F1027" s="307">
        <v>200000</v>
      </c>
      <c r="G1027" s="307">
        <v>200000</v>
      </c>
      <c r="H1027" s="123" t="str">
        <f t="shared" si="16"/>
        <v>0707013008П030244</v>
      </c>
    </row>
    <row r="1028" spans="1:8">
      <c r="A1028" s="311" t="s">
        <v>4</v>
      </c>
      <c r="B1028" s="312" t="s">
        <v>206</v>
      </c>
      <c r="C1028" s="312" t="s">
        <v>417</v>
      </c>
      <c r="D1028" s="312" t="s">
        <v>1166</v>
      </c>
      <c r="E1028" s="312" t="s">
        <v>1166</v>
      </c>
      <c r="F1028" s="307">
        <v>113812328</v>
      </c>
      <c r="G1028" s="307">
        <v>113812328</v>
      </c>
      <c r="H1028" s="123" t="str">
        <f t="shared" si="16"/>
        <v>0709</v>
      </c>
    </row>
    <row r="1029" spans="1:8" ht="25.5">
      <c r="A1029" s="311" t="s">
        <v>439</v>
      </c>
      <c r="B1029" s="312" t="s">
        <v>206</v>
      </c>
      <c r="C1029" s="312" t="s">
        <v>417</v>
      </c>
      <c r="D1029" s="312" t="s">
        <v>967</v>
      </c>
      <c r="E1029" s="312" t="s">
        <v>1166</v>
      </c>
      <c r="F1029" s="307">
        <v>113812328</v>
      </c>
      <c r="G1029" s="307">
        <v>113812328</v>
      </c>
      <c r="H1029" s="123" t="str">
        <f t="shared" si="16"/>
        <v>07090100000000</v>
      </c>
    </row>
    <row r="1030" spans="1:8" ht="38.25">
      <c r="A1030" s="311" t="s">
        <v>440</v>
      </c>
      <c r="B1030" s="312" t="s">
        <v>206</v>
      </c>
      <c r="C1030" s="312" t="s">
        <v>417</v>
      </c>
      <c r="D1030" s="312" t="s">
        <v>968</v>
      </c>
      <c r="E1030" s="312" t="s">
        <v>1166</v>
      </c>
      <c r="F1030" s="307">
        <v>220000</v>
      </c>
      <c r="G1030" s="307">
        <v>220000</v>
      </c>
      <c r="H1030" s="123" t="str">
        <f t="shared" si="16"/>
        <v>07090110000000</v>
      </c>
    </row>
    <row r="1031" spans="1:8" ht="89.25">
      <c r="A1031" s="311" t="s">
        <v>408</v>
      </c>
      <c r="B1031" s="312" t="s">
        <v>206</v>
      </c>
      <c r="C1031" s="312" t="s">
        <v>417</v>
      </c>
      <c r="D1031" s="312" t="s">
        <v>758</v>
      </c>
      <c r="E1031" s="312" t="s">
        <v>1166</v>
      </c>
      <c r="F1031" s="307">
        <v>220000</v>
      </c>
      <c r="G1031" s="307">
        <v>220000</v>
      </c>
      <c r="H1031" s="123" t="str">
        <f t="shared" si="16"/>
        <v>07090110080020</v>
      </c>
    </row>
    <row r="1032" spans="1:8" ht="38.25">
      <c r="A1032" s="311" t="s">
        <v>1306</v>
      </c>
      <c r="B1032" s="312" t="s">
        <v>206</v>
      </c>
      <c r="C1032" s="312" t="s">
        <v>417</v>
      </c>
      <c r="D1032" s="312" t="s">
        <v>758</v>
      </c>
      <c r="E1032" s="312" t="s">
        <v>1307</v>
      </c>
      <c r="F1032" s="307">
        <v>220000</v>
      </c>
      <c r="G1032" s="307">
        <v>220000</v>
      </c>
      <c r="H1032" s="123" t="str">
        <f t="shared" si="16"/>
        <v>07090110080020200</v>
      </c>
    </row>
    <row r="1033" spans="1:8" ht="38.25">
      <c r="A1033" s="311" t="s">
        <v>1188</v>
      </c>
      <c r="B1033" s="312" t="s">
        <v>206</v>
      </c>
      <c r="C1033" s="312" t="s">
        <v>417</v>
      </c>
      <c r="D1033" s="312" t="s">
        <v>758</v>
      </c>
      <c r="E1033" s="312" t="s">
        <v>1189</v>
      </c>
      <c r="F1033" s="307">
        <v>220000</v>
      </c>
      <c r="G1033" s="307">
        <v>220000</v>
      </c>
      <c r="H1033" s="123" t="str">
        <f t="shared" si="16"/>
        <v>07090110080020240</v>
      </c>
    </row>
    <row r="1034" spans="1:8">
      <c r="A1034" s="311" t="s">
        <v>1214</v>
      </c>
      <c r="B1034" s="312" t="s">
        <v>206</v>
      </c>
      <c r="C1034" s="312" t="s">
        <v>417</v>
      </c>
      <c r="D1034" s="312" t="s">
        <v>758</v>
      </c>
      <c r="E1034" s="312" t="s">
        <v>327</v>
      </c>
      <c r="F1034" s="307">
        <v>220000</v>
      </c>
      <c r="G1034" s="307">
        <v>220000</v>
      </c>
      <c r="H1034" s="123" t="str">
        <f t="shared" si="16"/>
        <v>07090110080020244</v>
      </c>
    </row>
    <row r="1035" spans="1:8" ht="51">
      <c r="A1035" s="311" t="s">
        <v>442</v>
      </c>
      <c r="B1035" s="312" t="s">
        <v>206</v>
      </c>
      <c r="C1035" s="312" t="s">
        <v>417</v>
      </c>
      <c r="D1035" s="312" t="s">
        <v>1126</v>
      </c>
      <c r="E1035" s="312" t="s">
        <v>1166</v>
      </c>
      <c r="F1035" s="307">
        <v>8762800</v>
      </c>
      <c r="G1035" s="307">
        <v>8762800</v>
      </c>
      <c r="H1035" s="123" t="str">
        <f t="shared" si="16"/>
        <v>07090120000000</v>
      </c>
    </row>
    <row r="1036" spans="1:8" ht="140.25">
      <c r="A1036" s="311" t="s">
        <v>2014</v>
      </c>
      <c r="B1036" s="312" t="s">
        <v>206</v>
      </c>
      <c r="C1036" s="312" t="s">
        <v>417</v>
      </c>
      <c r="D1036" s="312" t="s">
        <v>1118</v>
      </c>
      <c r="E1036" s="312" t="s">
        <v>1166</v>
      </c>
      <c r="F1036" s="307">
        <v>8762800</v>
      </c>
      <c r="G1036" s="307">
        <v>8762800</v>
      </c>
      <c r="H1036" s="123" t="str">
        <f t="shared" si="16"/>
        <v>07090120075520</v>
      </c>
    </row>
    <row r="1037" spans="1:8" ht="76.5">
      <c r="A1037" s="311" t="s">
        <v>1305</v>
      </c>
      <c r="B1037" s="312" t="s">
        <v>206</v>
      </c>
      <c r="C1037" s="312" t="s">
        <v>417</v>
      </c>
      <c r="D1037" s="312" t="s">
        <v>1118</v>
      </c>
      <c r="E1037" s="312" t="s">
        <v>271</v>
      </c>
      <c r="F1037" s="307">
        <v>7292700</v>
      </c>
      <c r="G1037" s="307">
        <v>7292700</v>
      </c>
      <c r="H1037" s="123" t="str">
        <f t="shared" si="16"/>
        <v>07090120075520100</v>
      </c>
    </row>
    <row r="1038" spans="1:8" ht="38.25">
      <c r="A1038" s="311" t="s">
        <v>1195</v>
      </c>
      <c r="B1038" s="312" t="s">
        <v>206</v>
      </c>
      <c r="C1038" s="312" t="s">
        <v>417</v>
      </c>
      <c r="D1038" s="312" t="s">
        <v>1118</v>
      </c>
      <c r="E1038" s="312" t="s">
        <v>28</v>
      </c>
      <c r="F1038" s="307">
        <v>7292700</v>
      </c>
      <c r="G1038" s="307">
        <v>7292700</v>
      </c>
      <c r="H1038" s="123" t="str">
        <f t="shared" si="16"/>
        <v>07090120075520120</v>
      </c>
    </row>
    <row r="1039" spans="1:8" ht="25.5">
      <c r="A1039" s="311" t="s">
        <v>949</v>
      </c>
      <c r="B1039" s="312" t="s">
        <v>206</v>
      </c>
      <c r="C1039" s="312" t="s">
        <v>417</v>
      </c>
      <c r="D1039" s="312" t="s">
        <v>1118</v>
      </c>
      <c r="E1039" s="312" t="s">
        <v>322</v>
      </c>
      <c r="F1039" s="307">
        <v>5305400</v>
      </c>
      <c r="G1039" s="307">
        <v>5305400</v>
      </c>
      <c r="H1039" s="123" t="str">
        <f t="shared" si="16"/>
        <v>07090120075520121</v>
      </c>
    </row>
    <row r="1040" spans="1:8" ht="51">
      <c r="A1040" s="311" t="s">
        <v>323</v>
      </c>
      <c r="B1040" s="312" t="s">
        <v>206</v>
      </c>
      <c r="C1040" s="312" t="s">
        <v>417</v>
      </c>
      <c r="D1040" s="312" t="s">
        <v>1118</v>
      </c>
      <c r="E1040" s="312" t="s">
        <v>324</v>
      </c>
      <c r="F1040" s="307">
        <v>385000</v>
      </c>
      <c r="G1040" s="307">
        <v>385000</v>
      </c>
      <c r="H1040" s="123" t="str">
        <f t="shared" si="16"/>
        <v>07090120075520122</v>
      </c>
    </row>
    <row r="1041" spans="1:8" ht="63.75">
      <c r="A1041" s="311" t="s">
        <v>1050</v>
      </c>
      <c r="B1041" s="312" t="s">
        <v>206</v>
      </c>
      <c r="C1041" s="312" t="s">
        <v>417</v>
      </c>
      <c r="D1041" s="312" t="s">
        <v>1118</v>
      </c>
      <c r="E1041" s="312" t="s">
        <v>1051</v>
      </c>
      <c r="F1041" s="307">
        <v>1602300</v>
      </c>
      <c r="G1041" s="307">
        <v>1602300</v>
      </c>
      <c r="H1041" s="123" t="str">
        <f t="shared" si="16"/>
        <v>07090120075520129</v>
      </c>
    </row>
    <row r="1042" spans="1:8" ht="38.25">
      <c r="A1042" s="311" t="s">
        <v>1306</v>
      </c>
      <c r="B1042" s="312" t="s">
        <v>206</v>
      </c>
      <c r="C1042" s="312" t="s">
        <v>417</v>
      </c>
      <c r="D1042" s="312" t="s">
        <v>1118</v>
      </c>
      <c r="E1042" s="312" t="s">
        <v>1307</v>
      </c>
      <c r="F1042" s="307">
        <v>1470100</v>
      </c>
      <c r="G1042" s="307">
        <v>1470100</v>
      </c>
      <c r="H1042" s="123" t="str">
        <f t="shared" si="16"/>
        <v>07090120075520200</v>
      </c>
    </row>
    <row r="1043" spans="1:8" ht="38.25">
      <c r="A1043" s="311" t="s">
        <v>1188</v>
      </c>
      <c r="B1043" s="312" t="s">
        <v>206</v>
      </c>
      <c r="C1043" s="312" t="s">
        <v>417</v>
      </c>
      <c r="D1043" s="312" t="s">
        <v>1118</v>
      </c>
      <c r="E1043" s="312" t="s">
        <v>1189</v>
      </c>
      <c r="F1043" s="307">
        <v>1470100</v>
      </c>
      <c r="G1043" s="307">
        <v>1470100</v>
      </c>
      <c r="H1043" s="123" t="str">
        <f t="shared" si="16"/>
        <v>07090120075520240</v>
      </c>
    </row>
    <row r="1044" spans="1:8">
      <c r="A1044" s="311" t="s">
        <v>1214</v>
      </c>
      <c r="B1044" s="312" t="s">
        <v>206</v>
      </c>
      <c r="C1044" s="312" t="s">
        <v>417</v>
      </c>
      <c r="D1044" s="312" t="s">
        <v>1118</v>
      </c>
      <c r="E1044" s="312" t="s">
        <v>327</v>
      </c>
      <c r="F1044" s="307">
        <v>1470100</v>
      </c>
      <c r="G1044" s="307">
        <v>1470100</v>
      </c>
      <c r="H1044" s="123" t="str">
        <f t="shared" si="16"/>
        <v>07090120075520244</v>
      </c>
    </row>
    <row r="1045" spans="1:8" ht="38.25">
      <c r="A1045" s="311" t="s">
        <v>612</v>
      </c>
      <c r="B1045" s="312" t="s">
        <v>206</v>
      </c>
      <c r="C1045" s="312" t="s">
        <v>417</v>
      </c>
      <c r="D1045" s="312" t="s">
        <v>969</v>
      </c>
      <c r="E1045" s="312" t="s">
        <v>1166</v>
      </c>
      <c r="F1045" s="307">
        <v>104829528</v>
      </c>
      <c r="G1045" s="307">
        <v>104829528</v>
      </c>
      <c r="H1045" s="123" t="str">
        <f t="shared" si="16"/>
        <v>07090130000000</v>
      </c>
    </row>
    <row r="1046" spans="1:8" ht="102">
      <c r="A1046" s="311" t="s">
        <v>606</v>
      </c>
      <c r="B1046" s="312" t="s">
        <v>206</v>
      </c>
      <c r="C1046" s="312" t="s">
        <v>417</v>
      </c>
      <c r="D1046" s="312" t="s">
        <v>1119</v>
      </c>
      <c r="E1046" s="312" t="s">
        <v>1166</v>
      </c>
      <c r="F1046" s="307">
        <v>63337000</v>
      </c>
      <c r="G1046" s="307">
        <v>63337000</v>
      </c>
      <c r="H1046" s="123" t="str">
        <f t="shared" si="16"/>
        <v>07090130040000</v>
      </c>
    </row>
    <row r="1047" spans="1:8" ht="76.5">
      <c r="A1047" s="311" t="s">
        <v>1305</v>
      </c>
      <c r="B1047" s="312" t="s">
        <v>206</v>
      </c>
      <c r="C1047" s="312" t="s">
        <v>417</v>
      </c>
      <c r="D1047" s="312" t="s">
        <v>1119</v>
      </c>
      <c r="E1047" s="312" t="s">
        <v>271</v>
      </c>
      <c r="F1047" s="307">
        <v>58637000</v>
      </c>
      <c r="G1047" s="307">
        <v>58637000</v>
      </c>
      <c r="H1047" s="123" t="str">
        <f t="shared" si="16"/>
        <v>07090130040000100</v>
      </c>
    </row>
    <row r="1048" spans="1:8" ht="25.5">
      <c r="A1048" s="311" t="s">
        <v>1182</v>
      </c>
      <c r="B1048" s="312" t="s">
        <v>206</v>
      </c>
      <c r="C1048" s="312" t="s">
        <v>417</v>
      </c>
      <c r="D1048" s="312" t="s">
        <v>1119</v>
      </c>
      <c r="E1048" s="312" t="s">
        <v>133</v>
      </c>
      <c r="F1048" s="307">
        <v>58637000</v>
      </c>
      <c r="G1048" s="307">
        <v>58637000</v>
      </c>
      <c r="H1048" s="123" t="str">
        <f t="shared" si="16"/>
        <v>07090130040000110</v>
      </c>
    </row>
    <row r="1049" spans="1:8">
      <c r="A1049" s="311" t="s">
        <v>1130</v>
      </c>
      <c r="B1049" s="312" t="s">
        <v>206</v>
      </c>
      <c r="C1049" s="312" t="s">
        <v>417</v>
      </c>
      <c r="D1049" s="312" t="s">
        <v>1119</v>
      </c>
      <c r="E1049" s="312" t="s">
        <v>340</v>
      </c>
      <c r="F1049" s="307">
        <v>44893000</v>
      </c>
      <c r="G1049" s="307">
        <v>44893000</v>
      </c>
      <c r="H1049" s="123" t="str">
        <f t="shared" si="16"/>
        <v>07090130040000111</v>
      </c>
    </row>
    <row r="1050" spans="1:8" ht="25.5">
      <c r="A1050" s="311" t="s">
        <v>1139</v>
      </c>
      <c r="B1050" s="312" t="s">
        <v>206</v>
      </c>
      <c r="C1050" s="312" t="s">
        <v>417</v>
      </c>
      <c r="D1050" s="312" t="s">
        <v>1119</v>
      </c>
      <c r="E1050" s="312" t="s">
        <v>388</v>
      </c>
      <c r="F1050" s="307">
        <v>280000</v>
      </c>
      <c r="G1050" s="307">
        <v>280000</v>
      </c>
      <c r="H1050" s="123" t="str">
        <f t="shared" si="16"/>
        <v>07090130040000112</v>
      </c>
    </row>
    <row r="1051" spans="1:8" ht="51">
      <c r="A1051" s="311" t="s">
        <v>1131</v>
      </c>
      <c r="B1051" s="312" t="s">
        <v>206</v>
      </c>
      <c r="C1051" s="312" t="s">
        <v>417</v>
      </c>
      <c r="D1051" s="312" t="s">
        <v>1119</v>
      </c>
      <c r="E1051" s="312" t="s">
        <v>1052</v>
      </c>
      <c r="F1051" s="307">
        <v>13464000</v>
      </c>
      <c r="G1051" s="307">
        <v>13464000</v>
      </c>
      <c r="H1051" s="123" t="str">
        <f t="shared" si="16"/>
        <v>07090130040000119</v>
      </c>
    </row>
    <row r="1052" spans="1:8" ht="38.25">
      <c r="A1052" s="311" t="s">
        <v>1306</v>
      </c>
      <c r="B1052" s="312" t="s">
        <v>206</v>
      </c>
      <c r="C1052" s="312" t="s">
        <v>417</v>
      </c>
      <c r="D1052" s="312" t="s">
        <v>1119</v>
      </c>
      <c r="E1052" s="312" t="s">
        <v>1307</v>
      </c>
      <c r="F1052" s="307">
        <v>4700000</v>
      </c>
      <c r="G1052" s="307">
        <v>4700000</v>
      </c>
      <c r="H1052" s="123" t="str">
        <f t="shared" si="16"/>
        <v>07090130040000200</v>
      </c>
    </row>
    <row r="1053" spans="1:8" ht="38.25">
      <c r="A1053" s="311" t="s">
        <v>1188</v>
      </c>
      <c r="B1053" s="312" t="s">
        <v>206</v>
      </c>
      <c r="C1053" s="312" t="s">
        <v>417</v>
      </c>
      <c r="D1053" s="312" t="s">
        <v>1119</v>
      </c>
      <c r="E1053" s="312" t="s">
        <v>1189</v>
      </c>
      <c r="F1053" s="307">
        <v>4700000</v>
      </c>
      <c r="G1053" s="307">
        <v>4700000</v>
      </c>
      <c r="H1053" s="123" t="str">
        <f t="shared" si="16"/>
        <v>07090130040000240</v>
      </c>
    </row>
    <row r="1054" spans="1:8">
      <c r="A1054" s="311" t="s">
        <v>1214</v>
      </c>
      <c r="B1054" s="312" t="s">
        <v>206</v>
      </c>
      <c r="C1054" s="312" t="s">
        <v>417</v>
      </c>
      <c r="D1054" s="312" t="s">
        <v>1119</v>
      </c>
      <c r="E1054" s="312" t="s">
        <v>327</v>
      </c>
      <c r="F1054" s="307">
        <v>4700000</v>
      </c>
      <c r="G1054" s="307">
        <v>4700000</v>
      </c>
      <c r="H1054" s="123" t="str">
        <f t="shared" si="16"/>
        <v>07090130040000244</v>
      </c>
    </row>
    <row r="1055" spans="1:8" ht="102">
      <c r="A1055" s="311" t="s">
        <v>607</v>
      </c>
      <c r="B1055" s="312" t="s">
        <v>206</v>
      </c>
      <c r="C1055" s="312" t="s">
        <v>417</v>
      </c>
      <c r="D1055" s="312" t="s">
        <v>1125</v>
      </c>
      <c r="E1055" s="312" t="s">
        <v>1166</v>
      </c>
      <c r="F1055" s="307">
        <v>1342362</v>
      </c>
      <c r="G1055" s="307">
        <v>1342362</v>
      </c>
      <c r="H1055" s="123" t="str">
        <f t="shared" si="16"/>
        <v>07090130040050</v>
      </c>
    </row>
    <row r="1056" spans="1:8" ht="76.5">
      <c r="A1056" s="311" t="s">
        <v>1305</v>
      </c>
      <c r="B1056" s="312" t="s">
        <v>206</v>
      </c>
      <c r="C1056" s="312" t="s">
        <v>417</v>
      </c>
      <c r="D1056" s="312" t="s">
        <v>1125</v>
      </c>
      <c r="E1056" s="312" t="s">
        <v>271</v>
      </c>
      <c r="F1056" s="307">
        <v>1342362</v>
      </c>
      <c r="G1056" s="307">
        <v>1342362</v>
      </c>
      <c r="H1056" s="123" t="str">
        <f t="shared" si="16"/>
        <v>07090130040050100</v>
      </c>
    </row>
    <row r="1057" spans="1:8" ht="25.5">
      <c r="A1057" s="311" t="s">
        <v>1182</v>
      </c>
      <c r="B1057" s="312" t="s">
        <v>206</v>
      </c>
      <c r="C1057" s="312" t="s">
        <v>417</v>
      </c>
      <c r="D1057" s="312" t="s">
        <v>1125</v>
      </c>
      <c r="E1057" s="312" t="s">
        <v>133</v>
      </c>
      <c r="F1057" s="307">
        <v>1342362</v>
      </c>
      <c r="G1057" s="307">
        <v>1342362</v>
      </c>
      <c r="H1057" s="123" t="str">
        <f t="shared" si="16"/>
        <v>07090130040050110</v>
      </c>
    </row>
    <row r="1058" spans="1:8">
      <c r="A1058" s="311" t="s">
        <v>1130</v>
      </c>
      <c r="B1058" s="312" t="s">
        <v>206</v>
      </c>
      <c r="C1058" s="312" t="s">
        <v>417</v>
      </c>
      <c r="D1058" s="312" t="s">
        <v>1125</v>
      </c>
      <c r="E1058" s="312" t="s">
        <v>340</v>
      </c>
      <c r="F1058" s="307">
        <v>1031000</v>
      </c>
      <c r="G1058" s="307">
        <v>1031000</v>
      </c>
      <c r="H1058" s="123" t="str">
        <f t="shared" si="16"/>
        <v>07090130040050111</v>
      </c>
    </row>
    <row r="1059" spans="1:8" ht="51">
      <c r="A1059" s="311" t="s">
        <v>1131</v>
      </c>
      <c r="B1059" s="312" t="s">
        <v>206</v>
      </c>
      <c r="C1059" s="312" t="s">
        <v>417</v>
      </c>
      <c r="D1059" s="312" t="s">
        <v>1125</v>
      </c>
      <c r="E1059" s="312" t="s">
        <v>1052</v>
      </c>
      <c r="F1059" s="307">
        <v>311362</v>
      </c>
      <c r="G1059" s="307">
        <v>311362</v>
      </c>
      <c r="H1059" s="123" t="str">
        <f t="shared" si="16"/>
        <v>07090130040050119</v>
      </c>
    </row>
    <row r="1060" spans="1:8" ht="140.25">
      <c r="A1060" s="311" t="s">
        <v>619</v>
      </c>
      <c r="B1060" s="312" t="s">
        <v>206</v>
      </c>
      <c r="C1060" s="312" t="s">
        <v>417</v>
      </c>
      <c r="D1060" s="312" t="s">
        <v>1120</v>
      </c>
      <c r="E1060" s="312" t="s">
        <v>1166</v>
      </c>
      <c r="F1060" s="307">
        <v>27342622</v>
      </c>
      <c r="G1060" s="307">
        <v>27342622</v>
      </c>
      <c r="H1060" s="123" t="str">
        <f t="shared" si="16"/>
        <v>07090130041000</v>
      </c>
    </row>
    <row r="1061" spans="1:8" ht="76.5">
      <c r="A1061" s="311" t="s">
        <v>1305</v>
      </c>
      <c r="B1061" s="312" t="s">
        <v>206</v>
      </c>
      <c r="C1061" s="312" t="s">
        <v>417</v>
      </c>
      <c r="D1061" s="312" t="s">
        <v>1120</v>
      </c>
      <c r="E1061" s="312" t="s">
        <v>271</v>
      </c>
      <c r="F1061" s="307">
        <v>27342622</v>
      </c>
      <c r="G1061" s="307">
        <v>27342622</v>
      </c>
      <c r="H1061" s="123" t="str">
        <f t="shared" si="16"/>
        <v>07090130041000100</v>
      </c>
    </row>
    <row r="1062" spans="1:8" ht="25.5">
      <c r="A1062" s="311" t="s">
        <v>1182</v>
      </c>
      <c r="B1062" s="312" t="s">
        <v>206</v>
      </c>
      <c r="C1062" s="312" t="s">
        <v>417</v>
      </c>
      <c r="D1062" s="312" t="s">
        <v>1120</v>
      </c>
      <c r="E1062" s="312" t="s">
        <v>133</v>
      </c>
      <c r="F1062" s="307">
        <v>27342622</v>
      </c>
      <c r="G1062" s="307">
        <v>27342622</v>
      </c>
      <c r="H1062" s="123" t="str">
        <f t="shared" ref="H1062:H1125" si="17">CONCATENATE(C1062,,D1062,E1062)</f>
        <v>07090130041000110</v>
      </c>
    </row>
    <row r="1063" spans="1:8">
      <c r="A1063" s="311" t="s">
        <v>1130</v>
      </c>
      <c r="B1063" s="312" t="s">
        <v>206</v>
      </c>
      <c r="C1063" s="312" t="s">
        <v>417</v>
      </c>
      <c r="D1063" s="312" t="s">
        <v>1120</v>
      </c>
      <c r="E1063" s="312" t="s">
        <v>340</v>
      </c>
      <c r="F1063" s="307">
        <v>21000000</v>
      </c>
      <c r="G1063" s="307">
        <v>21000000</v>
      </c>
      <c r="H1063" s="123" t="str">
        <f t="shared" si="17"/>
        <v>07090130041000111</v>
      </c>
    </row>
    <row r="1064" spans="1:8" ht="51">
      <c r="A1064" s="311" t="s">
        <v>1131</v>
      </c>
      <c r="B1064" s="312" t="s">
        <v>206</v>
      </c>
      <c r="C1064" s="312" t="s">
        <v>417</v>
      </c>
      <c r="D1064" s="312" t="s">
        <v>1120</v>
      </c>
      <c r="E1064" s="312" t="s">
        <v>1052</v>
      </c>
      <c r="F1064" s="307">
        <v>6342622</v>
      </c>
      <c r="G1064" s="307">
        <v>6342622</v>
      </c>
      <c r="H1064" s="123" t="str">
        <f t="shared" si="17"/>
        <v>07090130041000119</v>
      </c>
    </row>
    <row r="1065" spans="1:8" ht="114.75">
      <c r="A1065" s="311" t="s">
        <v>608</v>
      </c>
      <c r="B1065" s="312" t="s">
        <v>206</v>
      </c>
      <c r="C1065" s="312" t="s">
        <v>417</v>
      </c>
      <c r="D1065" s="312" t="s">
        <v>1121</v>
      </c>
      <c r="E1065" s="312" t="s">
        <v>1166</v>
      </c>
      <c r="F1065" s="307">
        <v>500000</v>
      </c>
      <c r="G1065" s="307">
        <v>500000</v>
      </c>
      <c r="H1065" s="123" t="str">
        <f t="shared" si="17"/>
        <v>07090130047000</v>
      </c>
    </row>
    <row r="1066" spans="1:8" ht="76.5">
      <c r="A1066" s="311" t="s">
        <v>1305</v>
      </c>
      <c r="B1066" s="312" t="s">
        <v>206</v>
      </c>
      <c r="C1066" s="312" t="s">
        <v>417</v>
      </c>
      <c r="D1066" s="312" t="s">
        <v>1121</v>
      </c>
      <c r="E1066" s="312" t="s">
        <v>271</v>
      </c>
      <c r="F1066" s="307">
        <v>500000</v>
      </c>
      <c r="G1066" s="307">
        <v>500000</v>
      </c>
      <c r="H1066" s="123" t="str">
        <f t="shared" si="17"/>
        <v>07090130047000100</v>
      </c>
    </row>
    <row r="1067" spans="1:8" ht="25.5">
      <c r="A1067" s="311" t="s">
        <v>1182</v>
      </c>
      <c r="B1067" s="312" t="s">
        <v>206</v>
      </c>
      <c r="C1067" s="312" t="s">
        <v>417</v>
      </c>
      <c r="D1067" s="312" t="s">
        <v>1121</v>
      </c>
      <c r="E1067" s="312" t="s">
        <v>133</v>
      </c>
      <c r="F1067" s="307">
        <v>500000</v>
      </c>
      <c r="G1067" s="307">
        <v>500000</v>
      </c>
      <c r="H1067" s="123" t="str">
        <f t="shared" si="17"/>
        <v>07090130047000110</v>
      </c>
    </row>
    <row r="1068" spans="1:8" ht="25.5">
      <c r="A1068" s="311" t="s">
        <v>1139</v>
      </c>
      <c r="B1068" s="312" t="s">
        <v>206</v>
      </c>
      <c r="C1068" s="312" t="s">
        <v>417</v>
      </c>
      <c r="D1068" s="312" t="s">
        <v>1121</v>
      </c>
      <c r="E1068" s="312" t="s">
        <v>388</v>
      </c>
      <c r="F1068" s="307">
        <v>500000</v>
      </c>
      <c r="G1068" s="307">
        <v>500000</v>
      </c>
      <c r="H1068" s="123" t="str">
        <f t="shared" si="17"/>
        <v>07090130047000112</v>
      </c>
    </row>
    <row r="1069" spans="1:8" ht="89.25">
      <c r="A1069" s="311" t="s">
        <v>609</v>
      </c>
      <c r="B1069" s="312" t="s">
        <v>206</v>
      </c>
      <c r="C1069" s="312" t="s">
        <v>417</v>
      </c>
      <c r="D1069" s="312" t="s">
        <v>1122</v>
      </c>
      <c r="E1069" s="312" t="s">
        <v>1166</v>
      </c>
      <c r="F1069" s="307">
        <v>114544</v>
      </c>
      <c r="G1069" s="307">
        <v>114544</v>
      </c>
      <c r="H1069" s="123" t="str">
        <f t="shared" si="17"/>
        <v>0709013004Г000</v>
      </c>
    </row>
    <row r="1070" spans="1:8" ht="38.25">
      <c r="A1070" s="311" t="s">
        <v>1306</v>
      </c>
      <c r="B1070" s="312" t="s">
        <v>206</v>
      </c>
      <c r="C1070" s="312" t="s">
        <v>417</v>
      </c>
      <c r="D1070" s="312" t="s">
        <v>1122</v>
      </c>
      <c r="E1070" s="312" t="s">
        <v>1307</v>
      </c>
      <c r="F1070" s="307">
        <v>114544</v>
      </c>
      <c r="G1070" s="307">
        <v>114544</v>
      </c>
      <c r="H1070" s="123" t="str">
        <f t="shared" si="17"/>
        <v>0709013004Г000200</v>
      </c>
    </row>
    <row r="1071" spans="1:8" ht="38.25">
      <c r="A1071" s="311" t="s">
        <v>1188</v>
      </c>
      <c r="B1071" s="312" t="s">
        <v>206</v>
      </c>
      <c r="C1071" s="312" t="s">
        <v>417</v>
      </c>
      <c r="D1071" s="312" t="s">
        <v>1122</v>
      </c>
      <c r="E1071" s="312" t="s">
        <v>1189</v>
      </c>
      <c r="F1071" s="307">
        <v>114544</v>
      </c>
      <c r="G1071" s="307">
        <v>114544</v>
      </c>
      <c r="H1071" s="123" t="str">
        <f t="shared" si="17"/>
        <v>0709013004Г000240</v>
      </c>
    </row>
    <row r="1072" spans="1:8">
      <c r="A1072" s="311" t="s">
        <v>1214</v>
      </c>
      <c r="B1072" s="312" t="s">
        <v>206</v>
      </c>
      <c r="C1072" s="312" t="s">
        <v>417</v>
      </c>
      <c r="D1072" s="312" t="s">
        <v>1122</v>
      </c>
      <c r="E1072" s="312" t="s">
        <v>327</v>
      </c>
      <c r="F1072" s="307">
        <v>55000</v>
      </c>
      <c r="G1072" s="307">
        <v>55000</v>
      </c>
      <c r="H1072" s="123" t="str">
        <f t="shared" si="17"/>
        <v>0709013004Г000244</v>
      </c>
    </row>
    <row r="1073" spans="1:8">
      <c r="A1073" s="311" t="s">
        <v>1660</v>
      </c>
      <c r="B1073" s="312" t="s">
        <v>206</v>
      </c>
      <c r="C1073" s="312" t="s">
        <v>417</v>
      </c>
      <c r="D1073" s="312" t="s">
        <v>1122</v>
      </c>
      <c r="E1073" s="312" t="s">
        <v>1661</v>
      </c>
      <c r="F1073" s="307">
        <v>59544</v>
      </c>
      <c r="G1073" s="307">
        <v>59544</v>
      </c>
      <c r="H1073" s="123" t="str">
        <f t="shared" si="17"/>
        <v>0709013004Г000247</v>
      </c>
    </row>
    <row r="1074" spans="1:8" ht="76.5">
      <c r="A1074" s="311" t="s">
        <v>964</v>
      </c>
      <c r="B1074" s="312" t="s">
        <v>206</v>
      </c>
      <c r="C1074" s="312" t="s">
        <v>417</v>
      </c>
      <c r="D1074" s="312" t="s">
        <v>1145</v>
      </c>
      <c r="E1074" s="312" t="s">
        <v>1166</v>
      </c>
      <c r="F1074" s="307">
        <v>3255000</v>
      </c>
      <c r="G1074" s="307">
        <v>3255000</v>
      </c>
      <c r="H1074" s="123" t="str">
        <f t="shared" si="17"/>
        <v>0709013004Э000</v>
      </c>
    </row>
    <row r="1075" spans="1:8" ht="38.25">
      <c r="A1075" s="311" t="s">
        <v>1306</v>
      </c>
      <c r="B1075" s="312" t="s">
        <v>206</v>
      </c>
      <c r="C1075" s="312" t="s">
        <v>417</v>
      </c>
      <c r="D1075" s="312" t="s">
        <v>1145</v>
      </c>
      <c r="E1075" s="312" t="s">
        <v>1307</v>
      </c>
      <c r="F1075" s="307">
        <v>3255000</v>
      </c>
      <c r="G1075" s="307">
        <v>3255000</v>
      </c>
      <c r="H1075" s="123" t="str">
        <f t="shared" si="17"/>
        <v>0709013004Э000200</v>
      </c>
    </row>
    <row r="1076" spans="1:8" ht="38.25">
      <c r="A1076" s="311" t="s">
        <v>1188</v>
      </c>
      <c r="B1076" s="312" t="s">
        <v>206</v>
      </c>
      <c r="C1076" s="312" t="s">
        <v>417</v>
      </c>
      <c r="D1076" s="312" t="s">
        <v>1145</v>
      </c>
      <c r="E1076" s="312" t="s">
        <v>1189</v>
      </c>
      <c r="F1076" s="307">
        <v>3255000</v>
      </c>
      <c r="G1076" s="307">
        <v>3255000</v>
      </c>
      <c r="H1076" s="123" t="str">
        <f t="shared" si="17"/>
        <v>0709013004Э000240</v>
      </c>
    </row>
    <row r="1077" spans="1:8">
      <c r="A1077" s="311" t="s">
        <v>1660</v>
      </c>
      <c r="B1077" s="312" t="s">
        <v>206</v>
      </c>
      <c r="C1077" s="312" t="s">
        <v>417</v>
      </c>
      <c r="D1077" s="312" t="s">
        <v>1145</v>
      </c>
      <c r="E1077" s="312" t="s">
        <v>1661</v>
      </c>
      <c r="F1077" s="307">
        <v>3255000</v>
      </c>
      <c r="G1077" s="307">
        <v>3255000</v>
      </c>
      <c r="H1077" s="123" t="str">
        <f t="shared" si="17"/>
        <v>0709013004Э000247</v>
      </c>
    </row>
    <row r="1078" spans="1:8" ht="102">
      <c r="A1078" s="311" t="s">
        <v>610</v>
      </c>
      <c r="B1078" s="312" t="s">
        <v>206</v>
      </c>
      <c r="C1078" s="312" t="s">
        <v>417</v>
      </c>
      <c r="D1078" s="312" t="s">
        <v>1123</v>
      </c>
      <c r="E1078" s="312" t="s">
        <v>1166</v>
      </c>
      <c r="F1078" s="307">
        <v>8738000</v>
      </c>
      <c r="G1078" s="307">
        <v>8738000</v>
      </c>
      <c r="H1078" s="123" t="str">
        <f t="shared" si="17"/>
        <v>07090130060000</v>
      </c>
    </row>
    <row r="1079" spans="1:8" ht="76.5">
      <c r="A1079" s="311" t="s">
        <v>1305</v>
      </c>
      <c r="B1079" s="312" t="s">
        <v>206</v>
      </c>
      <c r="C1079" s="312" t="s">
        <v>417</v>
      </c>
      <c r="D1079" s="312" t="s">
        <v>1123</v>
      </c>
      <c r="E1079" s="312" t="s">
        <v>271</v>
      </c>
      <c r="F1079" s="307">
        <v>8598000</v>
      </c>
      <c r="G1079" s="307">
        <v>8598000</v>
      </c>
      <c r="H1079" s="123" t="str">
        <f t="shared" si="17"/>
        <v>07090130060000100</v>
      </c>
    </row>
    <row r="1080" spans="1:8" ht="38.25">
      <c r="A1080" s="311" t="s">
        <v>1195</v>
      </c>
      <c r="B1080" s="312" t="s">
        <v>206</v>
      </c>
      <c r="C1080" s="312" t="s">
        <v>417</v>
      </c>
      <c r="D1080" s="312" t="s">
        <v>1123</v>
      </c>
      <c r="E1080" s="312" t="s">
        <v>28</v>
      </c>
      <c r="F1080" s="307">
        <v>8598000</v>
      </c>
      <c r="G1080" s="307">
        <v>8598000</v>
      </c>
      <c r="H1080" s="123" t="str">
        <f t="shared" si="17"/>
        <v>07090130060000120</v>
      </c>
    </row>
    <row r="1081" spans="1:8" ht="25.5">
      <c r="A1081" s="311" t="s">
        <v>949</v>
      </c>
      <c r="B1081" s="312" t="s">
        <v>206</v>
      </c>
      <c r="C1081" s="312" t="s">
        <v>417</v>
      </c>
      <c r="D1081" s="312" t="s">
        <v>1123</v>
      </c>
      <c r="E1081" s="312" t="s">
        <v>322</v>
      </c>
      <c r="F1081" s="307">
        <v>6534562</v>
      </c>
      <c r="G1081" s="307">
        <v>6534562</v>
      </c>
      <c r="H1081" s="123" t="str">
        <f t="shared" si="17"/>
        <v>07090130060000121</v>
      </c>
    </row>
    <row r="1082" spans="1:8" ht="51">
      <c r="A1082" s="311" t="s">
        <v>323</v>
      </c>
      <c r="B1082" s="312" t="s">
        <v>206</v>
      </c>
      <c r="C1082" s="312" t="s">
        <v>417</v>
      </c>
      <c r="D1082" s="312" t="s">
        <v>1123</v>
      </c>
      <c r="E1082" s="312" t="s">
        <v>324</v>
      </c>
      <c r="F1082" s="307">
        <v>90000</v>
      </c>
      <c r="G1082" s="307">
        <v>90000</v>
      </c>
      <c r="H1082" s="123" t="str">
        <f t="shared" si="17"/>
        <v>07090130060000122</v>
      </c>
    </row>
    <row r="1083" spans="1:8" ht="63.75">
      <c r="A1083" s="311" t="s">
        <v>1050</v>
      </c>
      <c r="B1083" s="312" t="s">
        <v>206</v>
      </c>
      <c r="C1083" s="312" t="s">
        <v>417</v>
      </c>
      <c r="D1083" s="312" t="s">
        <v>1123</v>
      </c>
      <c r="E1083" s="312" t="s">
        <v>1051</v>
      </c>
      <c r="F1083" s="307">
        <v>1973438</v>
      </c>
      <c r="G1083" s="307">
        <v>1973438</v>
      </c>
      <c r="H1083" s="123" t="str">
        <f t="shared" si="17"/>
        <v>07090130060000129</v>
      </c>
    </row>
    <row r="1084" spans="1:8" ht="38.25">
      <c r="A1084" s="311" t="s">
        <v>1306</v>
      </c>
      <c r="B1084" s="312" t="s">
        <v>206</v>
      </c>
      <c r="C1084" s="312" t="s">
        <v>417</v>
      </c>
      <c r="D1084" s="312" t="s">
        <v>1123</v>
      </c>
      <c r="E1084" s="312" t="s">
        <v>1307</v>
      </c>
      <c r="F1084" s="307">
        <v>140000</v>
      </c>
      <c r="G1084" s="307">
        <v>140000</v>
      </c>
      <c r="H1084" s="123" t="str">
        <f t="shared" si="17"/>
        <v>07090130060000200</v>
      </c>
    </row>
    <row r="1085" spans="1:8" ht="38.25">
      <c r="A1085" s="311" t="s">
        <v>1188</v>
      </c>
      <c r="B1085" s="312" t="s">
        <v>206</v>
      </c>
      <c r="C1085" s="312" t="s">
        <v>417</v>
      </c>
      <c r="D1085" s="312" t="s">
        <v>1123</v>
      </c>
      <c r="E1085" s="312" t="s">
        <v>1189</v>
      </c>
      <c r="F1085" s="307">
        <v>140000</v>
      </c>
      <c r="G1085" s="307">
        <v>140000</v>
      </c>
      <c r="H1085" s="123" t="str">
        <f t="shared" si="17"/>
        <v>07090130060000240</v>
      </c>
    </row>
    <row r="1086" spans="1:8">
      <c r="A1086" s="311" t="s">
        <v>1214</v>
      </c>
      <c r="B1086" s="312" t="s">
        <v>206</v>
      </c>
      <c r="C1086" s="312" t="s">
        <v>417</v>
      </c>
      <c r="D1086" s="312" t="s">
        <v>1123</v>
      </c>
      <c r="E1086" s="312" t="s">
        <v>327</v>
      </c>
      <c r="F1086" s="307">
        <v>140000</v>
      </c>
      <c r="G1086" s="307">
        <v>140000</v>
      </c>
      <c r="H1086" s="123" t="str">
        <f t="shared" si="17"/>
        <v>07090130060000244</v>
      </c>
    </row>
    <row r="1087" spans="1:8" ht="127.5">
      <c r="A1087" s="311" t="s">
        <v>611</v>
      </c>
      <c r="B1087" s="312" t="s">
        <v>206</v>
      </c>
      <c r="C1087" s="312" t="s">
        <v>417</v>
      </c>
      <c r="D1087" s="312" t="s">
        <v>1124</v>
      </c>
      <c r="E1087" s="312" t="s">
        <v>1166</v>
      </c>
      <c r="F1087" s="307">
        <v>200000</v>
      </c>
      <c r="G1087" s="307">
        <v>200000</v>
      </c>
      <c r="H1087" s="123" t="str">
        <f t="shared" si="17"/>
        <v>07090130067000</v>
      </c>
    </row>
    <row r="1088" spans="1:8" ht="76.5">
      <c r="A1088" s="311" t="s">
        <v>1305</v>
      </c>
      <c r="B1088" s="312" t="s">
        <v>206</v>
      </c>
      <c r="C1088" s="312" t="s">
        <v>417</v>
      </c>
      <c r="D1088" s="312" t="s">
        <v>1124</v>
      </c>
      <c r="E1088" s="312" t="s">
        <v>271</v>
      </c>
      <c r="F1088" s="307">
        <v>200000</v>
      </c>
      <c r="G1088" s="307">
        <v>200000</v>
      </c>
      <c r="H1088" s="123" t="str">
        <f t="shared" si="17"/>
        <v>07090130067000100</v>
      </c>
    </row>
    <row r="1089" spans="1:8" ht="38.25">
      <c r="A1089" s="311" t="s">
        <v>1195</v>
      </c>
      <c r="B1089" s="312" t="s">
        <v>206</v>
      </c>
      <c r="C1089" s="312" t="s">
        <v>417</v>
      </c>
      <c r="D1089" s="312" t="s">
        <v>1124</v>
      </c>
      <c r="E1089" s="312" t="s">
        <v>28</v>
      </c>
      <c r="F1089" s="307">
        <v>200000</v>
      </c>
      <c r="G1089" s="307">
        <v>200000</v>
      </c>
      <c r="H1089" s="123" t="str">
        <f t="shared" si="17"/>
        <v>07090130067000120</v>
      </c>
    </row>
    <row r="1090" spans="1:8" ht="51">
      <c r="A1090" s="311" t="s">
        <v>323</v>
      </c>
      <c r="B1090" s="312" t="s">
        <v>206</v>
      </c>
      <c r="C1090" s="312" t="s">
        <v>417</v>
      </c>
      <c r="D1090" s="312" t="s">
        <v>1124</v>
      </c>
      <c r="E1090" s="312" t="s">
        <v>324</v>
      </c>
      <c r="F1090" s="307">
        <v>200000</v>
      </c>
      <c r="G1090" s="307">
        <v>200000</v>
      </c>
      <c r="H1090" s="123" t="str">
        <f t="shared" si="17"/>
        <v>07090130067000122</v>
      </c>
    </row>
    <row r="1091" spans="1:8">
      <c r="A1091" s="311" t="s">
        <v>140</v>
      </c>
      <c r="B1091" s="312" t="s">
        <v>206</v>
      </c>
      <c r="C1091" s="312" t="s">
        <v>1135</v>
      </c>
      <c r="D1091" s="312" t="s">
        <v>1166</v>
      </c>
      <c r="E1091" s="312" t="s">
        <v>1166</v>
      </c>
      <c r="F1091" s="307">
        <v>59327784</v>
      </c>
      <c r="G1091" s="307">
        <v>37396286</v>
      </c>
      <c r="H1091" s="123" t="str">
        <f t="shared" si="17"/>
        <v>1000</v>
      </c>
    </row>
    <row r="1092" spans="1:8">
      <c r="A1092" s="311" t="s">
        <v>98</v>
      </c>
      <c r="B1092" s="312" t="s">
        <v>206</v>
      </c>
      <c r="C1092" s="312" t="s">
        <v>375</v>
      </c>
      <c r="D1092" s="312" t="s">
        <v>1166</v>
      </c>
      <c r="E1092" s="312" t="s">
        <v>1166</v>
      </c>
      <c r="F1092" s="307">
        <v>57133184</v>
      </c>
      <c r="G1092" s="307">
        <v>35201686</v>
      </c>
      <c r="H1092" s="123" t="str">
        <f t="shared" si="17"/>
        <v>1003</v>
      </c>
    </row>
    <row r="1093" spans="1:8" ht="25.5">
      <c r="A1093" s="311" t="s">
        <v>439</v>
      </c>
      <c r="B1093" s="312" t="s">
        <v>206</v>
      </c>
      <c r="C1093" s="312" t="s">
        <v>375</v>
      </c>
      <c r="D1093" s="312" t="s">
        <v>967</v>
      </c>
      <c r="E1093" s="312" t="s">
        <v>1166</v>
      </c>
      <c r="F1093" s="307">
        <v>57133184</v>
      </c>
      <c r="G1093" s="307">
        <v>35201686</v>
      </c>
      <c r="H1093" s="123" t="str">
        <f t="shared" si="17"/>
        <v>10030100000000</v>
      </c>
    </row>
    <row r="1094" spans="1:8" ht="38.25">
      <c r="A1094" s="311" t="s">
        <v>440</v>
      </c>
      <c r="B1094" s="312" t="s">
        <v>206</v>
      </c>
      <c r="C1094" s="312" t="s">
        <v>375</v>
      </c>
      <c r="D1094" s="312" t="s">
        <v>968</v>
      </c>
      <c r="E1094" s="312" t="s">
        <v>1166</v>
      </c>
      <c r="F1094" s="307">
        <v>57133184</v>
      </c>
      <c r="G1094" s="307">
        <v>35201686</v>
      </c>
      <c r="H1094" s="123" t="str">
        <f t="shared" si="17"/>
        <v>10030110000000</v>
      </c>
    </row>
    <row r="1095" spans="1:8" ht="204">
      <c r="A1095" s="311" t="s">
        <v>1341</v>
      </c>
      <c r="B1095" s="312" t="s">
        <v>206</v>
      </c>
      <c r="C1095" s="312" t="s">
        <v>375</v>
      </c>
      <c r="D1095" s="312" t="s">
        <v>782</v>
      </c>
      <c r="E1095" s="312" t="s">
        <v>1166</v>
      </c>
      <c r="F1095" s="307">
        <v>950400</v>
      </c>
      <c r="G1095" s="307">
        <v>950400</v>
      </c>
      <c r="H1095" s="123" t="str">
        <f t="shared" si="17"/>
        <v>10030110075540</v>
      </c>
    </row>
    <row r="1096" spans="1:8" ht="38.25">
      <c r="A1096" s="311" t="s">
        <v>1306</v>
      </c>
      <c r="B1096" s="312" t="s">
        <v>206</v>
      </c>
      <c r="C1096" s="312" t="s">
        <v>375</v>
      </c>
      <c r="D1096" s="312" t="s">
        <v>782</v>
      </c>
      <c r="E1096" s="312" t="s">
        <v>1307</v>
      </c>
      <c r="F1096" s="307">
        <v>950400</v>
      </c>
      <c r="G1096" s="307">
        <v>950400</v>
      </c>
      <c r="H1096" s="123" t="str">
        <f t="shared" si="17"/>
        <v>10030110075540200</v>
      </c>
    </row>
    <row r="1097" spans="1:8" ht="38.25">
      <c r="A1097" s="311" t="s">
        <v>1188</v>
      </c>
      <c r="B1097" s="312" t="s">
        <v>206</v>
      </c>
      <c r="C1097" s="312" t="s">
        <v>375</v>
      </c>
      <c r="D1097" s="312" t="s">
        <v>782</v>
      </c>
      <c r="E1097" s="312" t="s">
        <v>1189</v>
      </c>
      <c r="F1097" s="307">
        <v>950400</v>
      </c>
      <c r="G1097" s="307">
        <v>950400</v>
      </c>
      <c r="H1097" s="123" t="str">
        <f t="shared" si="17"/>
        <v>10030110075540240</v>
      </c>
    </row>
    <row r="1098" spans="1:8">
      <c r="A1098" s="311" t="s">
        <v>1214</v>
      </c>
      <c r="B1098" s="312" t="s">
        <v>206</v>
      </c>
      <c r="C1098" s="312" t="s">
        <v>375</v>
      </c>
      <c r="D1098" s="312" t="s">
        <v>782</v>
      </c>
      <c r="E1098" s="312" t="s">
        <v>327</v>
      </c>
      <c r="F1098" s="307">
        <v>950400</v>
      </c>
      <c r="G1098" s="307">
        <v>950400</v>
      </c>
      <c r="H1098" s="123" t="str">
        <f t="shared" si="17"/>
        <v>10030110075540244</v>
      </c>
    </row>
    <row r="1099" spans="1:8" ht="153">
      <c r="A1099" s="311" t="s">
        <v>1342</v>
      </c>
      <c r="B1099" s="312" t="s">
        <v>206</v>
      </c>
      <c r="C1099" s="312" t="s">
        <v>375</v>
      </c>
      <c r="D1099" s="312" t="s">
        <v>783</v>
      </c>
      <c r="E1099" s="312" t="s">
        <v>1166</v>
      </c>
      <c r="F1099" s="307">
        <v>24526900</v>
      </c>
      <c r="G1099" s="307">
        <v>24526900</v>
      </c>
      <c r="H1099" s="123" t="str">
        <f t="shared" si="17"/>
        <v>10030110075660</v>
      </c>
    </row>
    <row r="1100" spans="1:8" ht="38.25">
      <c r="A1100" s="311" t="s">
        <v>1306</v>
      </c>
      <c r="B1100" s="312" t="s">
        <v>206</v>
      </c>
      <c r="C1100" s="312" t="s">
        <v>375</v>
      </c>
      <c r="D1100" s="312" t="s">
        <v>783</v>
      </c>
      <c r="E1100" s="312" t="s">
        <v>1307</v>
      </c>
      <c r="F1100" s="307">
        <v>23526900</v>
      </c>
      <c r="G1100" s="307">
        <v>23526900</v>
      </c>
      <c r="H1100" s="123" t="str">
        <f t="shared" si="17"/>
        <v>10030110075660200</v>
      </c>
    </row>
    <row r="1101" spans="1:8" ht="38.25">
      <c r="A1101" s="311" t="s">
        <v>1188</v>
      </c>
      <c r="B1101" s="312" t="s">
        <v>206</v>
      </c>
      <c r="C1101" s="312" t="s">
        <v>375</v>
      </c>
      <c r="D1101" s="312" t="s">
        <v>783</v>
      </c>
      <c r="E1101" s="312" t="s">
        <v>1189</v>
      </c>
      <c r="F1101" s="307">
        <v>23526900</v>
      </c>
      <c r="G1101" s="307">
        <v>23526900</v>
      </c>
      <c r="H1101" s="123" t="str">
        <f t="shared" si="17"/>
        <v>10030110075660240</v>
      </c>
    </row>
    <row r="1102" spans="1:8">
      <c r="A1102" s="311" t="s">
        <v>1214</v>
      </c>
      <c r="B1102" s="312" t="s">
        <v>206</v>
      </c>
      <c r="C1102" s="312" t="s">
        <v>375</v>
      </c>
      <c r="D1102" s="312" t="s">
        <v>783</v>
      </c>
      <c r="E1102" s="312" t="s">
        <v>327</v>
      </c>
      <c r="F1102" s="307">
        <v>23526900</v>
      </c>
      <c r="G1102" s="307">
        <v>23526900</v>
      </c>
      <c r="H1102" s="123" t="str">
        <f t="shared" si="17"/>
        <v>10030110075660244</v>
      </c>
    </row>
    <row r="1103" spans="1:8" ht="25.5">
      <c r="A1103" s="311" t="s">
        <v>1310</v>
      </c>
      <c r="B1103" s="312" t="s">
        <v>206</v>
      </c>
      <c r="C1103" s="312" t="s">
        <v>375</v>
      </c>
      <c r="D1103" s="312" t="s">
        <v>783</v>
      </c>
      <c r="E1103" s="312" t="s">
        <v>1311</v>
      </c>
      <c r="F1103" s="307">
        <v>1000000</v>
      </c>
      <c r="G1103" s="307">
        <v>1000000</v>
      </c>
      <c r="H1103" s="123" t="str">
        <f t="shared" si="17"/>
        <v>10030110075660300</v>
      </c>
    </row>
    <row r="1104" spans="1:8" ht="38.25">
      <c r="A1104" s="311" t="s">
        <v>1192</v>
      </c>
      <c r="B1104" s="312" t="s">
        <v>206</v>
      </c>
      <c r="C1104" s="312" t="s">
        <v>375</v>
      </c>
      <c r="D1104" s="312" t="s">
        <v>783</v>
      </c>
      <c r="E1104" s="312" t="s">
        <v>554</v>
      </c>
      <c r="F1104" s="307">
        <v>1000000</v>
      </c>
      <c r="G1104" s="307">
        <v>1000000</v>
      </c>
      <c r="H1104" s="123" t="str">
        <f t="shared" si="17"/>
        <v>10030110075660320</v>
      </c>
    </row>
    <row r="1105" spans="1:8" ht="38.25">
      <c r="A1105" s="311" t="s">
        <v>376</v>
      </c>
      <c r="B1105" s="312" t="s">
        <v>206</v>
      </c>
      <c r="C1105" s="312" t="s">
        <v>375</v>
      </c>
      <c r="D1105" s="312" t="s">
        <v>783</v>
      </c>
      <c r="E1105" s="312" t="s">
        <v>377</v>
      </c>
      <c r="F1105" s="307">
        <v>1000000</v>
      </c>
      <c r="G1105" s="307">
        <v>1000000</v>
      </c>
      <c r="H1105" s="123" t="str">
        <f t="shared" si="17"/>
        <v>10030110075660321</v>
      </c>
    </row>
    <row r="1106" spans="1:8" ht="191.25">
      <c r="A1106" s="311" t="s">
        <v>1628</v>
      </c>
      <c r="B1106" s="312" t="s">
        <v>206</v>
      </c>
      <c r="C1106" s="312" t="s">
        <v>375</v>
      </c>
      <c r="D1106" s="312" t="s">
        <v>1629</v>
      </c>
      <c r="E1106" s="312" t="s">
        <v>1166</v>
      </c>
      <c r="F1106" s="307">
        <v>31655884</v>
      </c>
      <c r="G1106" s="307">
        <v>9724386</v>
      </c>
      <c r="H1106" s="123" t="str">
        <f t="shared" si="17"/>
        <v>100301100L3040</v>
      </c>
    </row>
    <row r="1107" spans="1:8" ht="38.25">
      <c r="A1107" s="311" t="s">
        <v>1306</v>
      </c>
      <c r="B1107" s="312" t="s">
        <v>206</v>
      </c>
      <c r="C1107" s="312" t="s">
        <v>375</v>
      </c>
      <c r="D1107" s="312" t="s">
        <v>1629</v>
      </c>
      <c r="E1107" s="312" t="s">
        <v>1307</v>
      </c>
      <c r="F1107" s="307">
        <v>31655884</v>
      </c>
      <c r="G1107" s="307">
        <v>9724386</v>
      </c>
      <c r="H1107" s="123" t="str">
        <f t="shared" si="17"/>
        <v>100301100L3040200</v>
      </c>
    </row>
    <row r="1108" spans="1:8" ht="38.25">
      <c r="A1108" s="311" t="s">
        <v>1188</v>
      </c>
      <c r="B1108" s="312" t="s">
        <v>206</v>
      </c>
      <c r="C1108" s="312" t="s">
        <v>375</v>
      </c>
      <c r="D1108" s="312" t="s">
        <v>1629</v>
      </c>
      <c r="E1108" s="312" t="s">
        <v>1189</v>
      </c>
      <c r="F1108" s="307">
        <v>31655884</v>
      </c>
      <c r="G1108" s="307">
        <v>9724386</v>
      </c>
      <c r="H1108" s="123" t="str">
        <f t="shared" si="17"/>
        <v>100301100L3040240</v>
      </c>
    </row>
    <row r="1109" spans="1:8">
      <c r="A1109" s="311" t="s">
        <v>1214</v>
      </c>
      <c r="B1109" s="312" t="s">
        <v>206</v>
      </c>
      <c r="C1109" s="312" t="s">
        <v>375</v>
      </c>
      <c r="D1109" s="312" t="s">
        <v>1629</v>
      </c>
      <c r="E1109" s="312" t="s">
        <v>327</v>
      </c>
      <c r="F1109" s="307">
        <v>31655884</v>
      </c>
      <c r="G1109" s="307">
        <v>9724386</v>
      </c>
      <c r="H1109" s="123" t="str">
        <f t="shared" si="17"/>
        <v>100301100L3040244</v>
      </c>
    </row>
    <row r="1110" spans="1:8">
      <c r="A1110" s="311" t="s">
        <v>18</v>
      </c>
      <c r="B1110" s="312" t="s">
        <v>206</v>
      </c>
      <c r="C1110" s="312" t="s">
        <v>420</v>
      </c>
      <c r="D1110" s="312" t="s">
        <v>1166</v>
      </c>
      <c r="E1110" s="312" t="s">
        <v>1166</v>
      </c>
      <c r="F1110" s="307">
        <v>2194600</v>
      </c>
      <c r="G1110" s="307">
        <v>2194600</v>
      </c>
      <c r="H1110" s="123" t="str">
        <f t="shared" si="17"/>
        <v>1004</v>
      </c>
    </row>
    <row r="1111" spans="1:8" ht="25.5">
      <c r="A1111" s="311" t="s">
        <v>439</v>
      </c>
      <c r="B1111" s="312" t="s">
        <v>206</v>
      </c>
      <c r="C1111" s="312" t="s">
        <v>420</v>
      </c>
      <c r="D1111" s="312" t="s">
        <v>967</v>
      </c>
      <c r="E1111" s="312" t="s">
        <v>1166</v>
      </c>
      <c r="F1111" s="307">
        <v>2194600</v>
      </c>
      <c r="G1111" s="307">
        <v>2194600</v>
      </c>
      <c r="H1111" s="123" t="str">
        <f t="shared" si="17"/>
        <v>10040100000000</v>
      </c>
    </row>
    <row r="1112" spans="1:8" ht="38.25">
      <c r="A1112" s="311" t="s">
        <v>440</v>
      </c>
      <c r="B1112" s="312" t="s">
        <v>206</v>
      </c>
      <c r="C1112" s="312" t="s">
        <v>420</v>
      </c>
      <c r="D1112" s="312" t="s">
        <v>968</v>
      </c>
      <c r="E1112" s="312" t="s">
        <v>1166</v>
      </c>
      <c r="F1112" s="307">
        <v>2194600</v>
      </c>
      <c r="G1112" s="307">
        <v>2194600</v>
      </c>
      <c r="H1112" s="123" t="str">
        <f t="shared" si="17"/>
        <v>10040110000000</v>
      </c>
    </row>
    <row r="1113" spans="1:8" ht="140.25">
      <c r="A1113" s="311" t="s">
        <v>1343</v>
      </c>
      <c r="B1113" s="312" t="s">
        <v>206</v>
      </c>
      <c r="C1113" s="312" t="s">
        <v>420</v>
      </c>
      <c r="D1113" s="312" t="s">
        <v>784</v>
      </c>
      <c r="E1113" s="312" t="s">
        <v>1166</v>
      </c>
      <c r="F1113" s="307">
        <v>2194600</v>
      </c>
      <c r="G1113" s="307">
        <v>2194600</v>
      </c>
      <c r="H1113" s="123" t="str">
        <f t="shared" si="17"/>
        <v>10040110075560</v>
      </c>
    </row>
    <row r="1114" spans="1:8" ht="38.25">
      <c r="A1114" s="311" t="s">
        <v>1306</v>
      </c>
      <c r="B1114" s="312" t="s">
        <v>206</v>
      </c>
      <c r="C1114" s="312" t="s">
        <v>420</v>
      </c>
      <c r="D1114" s="312" t="s">
        <v>784</v>
      </c>
      <c r="E1114" s="312" t="s">
        <v>1307</v>
      </c>
      <c r="F1114" s="307">
        <v>43000</v>
      </c>
      <c r="G1114" s="307">
        <v>43000</v>
      </c>
      <c r="H1114" s="123" t="str">
        <f t="shared" si="17"/>
        <v>10040110075560200</v>
      </c>
    </row>
    <row r="1115" spans="1:8" ht="38.25">
      <c r="A1115" s="311" t="s">
        <v>1188</v>
      </c>
      <c r="B1115" s="312" t="s">
        <v>206</v>
      </c>
      <c r="C1115" s="312" t="s">
        <v>420</v>
      </c>
      <c r="D1115" s="312" t="s">
        <v>784</v>
      </c>
      <c r="E1115" s="312" t="s">
        <v>1189</v>
      </c>
      <c r="F1115" s="307">
        <v>43000</v>
      </c>
      <c r="G1115" s="307">
        <v>43000</v>
      </c>
      <c r="H1115" s="123" t="str">
        <f t="shared" si="17"/>
        <v>10040110075560240</v>
      </c>
    </row>
    <row r="1116" spans="1:8">
      <c r="A1116" s="311" t="s">
        <v>1214</v>
      </c>
      <c r="B1116" s="312" t="s">
        <v>206</v>
      </c>
      <c r="C1116" s="312" t="s">
        <v>420</v>
      </c>
      <c r="D1116" s="312" t="s">
        <v>784</v>
      </c>
      <c r="E1116" s="312" t="s">
        <v>327</v>
      </c>
      <c r="F1116" s="307">
        <v>43000</v>
      </c>
      <c r="G1116" s="307">
        <v>43000</v>
      </c>
      <c r="H1116" s="123" t="str">
        <f t="shared" si="17"/>
        <v>10040110075560244</v>
      </c>
    </row>
    <row r="1117" spans="1:8" ht="25.5">
      <c r="A1117" s="311" t="s">
        <v>1310</v>
      </c>
      <c r="B1117" s="312" t="s">
        <v>206</v>
      </c>
      <c r="C1117" s="312" t="s">
        <v>420</v>
      </c>
      <c r="D1117" s="312" t="s">
        <v>784</v>
      </c>
      <c r="E1117" s="312" t="s">
        <v>1311</v>
      </c>
      <c r="F1117" s="307">
        <v>2151600</v>
      </c>
      <c r="G1117" s="307">
        <v>2151600</v>
      </c>
      <c r="H1117" s="123" t="str">
        <f t="shared" si="17"/>
        <v>10040110075560300</v>
      </c>
    </row>
    <row r="1118" spans="1:8" ht="38.25">
      <c r="A1118" s="311" t="s">
        <v>1192</v>
      </c>
      <c r="B1118" s="312" t="s">
        <v>206</v>
      </c>
      <c r="C1118" s="312" t="s">
        <v>420</v>
      </c>
      <c r="D1118" s="312" t="s">
        <v>784</v>
      </c>
      <c r="E1118" s="312" t="s">
        <v>554</v>
      </c>
      <c r="F1118" s="307">
        <v>2151600</v>
      </c>
      <c r="G1118" s="307">
        <v>2151600</v>
      </c>
      <c r="H1118" s="123" t="str">
        <f t="shared" si="17"/>
        <v>10040110075560320</v>
      </c>
    </row>
    <row r="1119" spans="1:8" ht="38.25">
      <c r="A1119" s="311" t="s">
        <v>376</v>
      </c>
      <c r="B1119" s="312" t="s">
        <v>206</v>
      </c>
      <c r="C1119" s="312" t="s">
        <v>420</v>
      </c>
      <c r="D1119" s="312" t="s">
        <v>784</v>
      </c>
      <c r="E1119" s="312" t="s">
        <v>377</v>
      </c>
      <c r="F1119" s="307">
        <v>2151600</v>
      </c>
      <c r="G1119" s="307">
        <v>2151600</v>
      </c>
      <c r="H1119" s="123" t="str">
        <f t="shared" si="17"/>
        <v>10040110075560321</v>
      </c>
    </row>
    <row r="1120" spans="1:8">
      <c r="A1120" s="311" t="s">
        <v>246</v>
      </c>
      <c r="B1120" s="312" t="s">
        <v>206</v>
      </c>
      <c r="C1120" s="312" t="s">
        <v>1136</v>
      </c>
      <c r="D1120" s="312" t="s">
        <v>1166</v>
      </c>
      <c r="E1120" s="312" t="s">
        <v>1166</v>
      </c>
      <c r="F1120" s="307">
        <v>28281042</v>
      </c>
      <c r="G1120" s="307">
        <v>28281042</v>
      </c>
      <c r="H1120" s="123" t="str">
        <f t="shared" si="17"/>
        <v>1100</v>
      </c>
    </row>
    <row r="1121" spans="1:8">
      <c r="A1121" s="311" t="s">
        <v>2106</v>
      </c>
      <c r="B1121" s="312" t="s">
        <v>206</v>
      </c>
      <c r="C1121" s="312" t="s">
        <v>2121</v>
      </c>
      <c r="D1121" s="312" t="s">
        <v>1166</v>
      </c>
      <c r="E1121" s="312" t="s">
        <v>1166</v>
      </c>
      <c r="F1121" s="307">
        <v>28281042</v>
      </c>
      <c r="G1121" s="307">
        <v>28281042</v>
      </c>
      <c r="H1121" s="123" t="str">
        <f t="shared" si="17"/>
        <v>1103</v>
      </c>
    </row>
    <row r="1122" spans="1:8" ht="25.5">
      <c r="A1122" s="311" t="s">
        <v>439</v>
      </c>
      <c r="B1122" s="312" t="s">
        <v>206</v>
      </c>
      <c r="C1122" s="312" t="s">
        <v>2121</v>
      </c>
      <c r="D1122" s="312" t="s">
        <v>967</v>
      </c>
      <c r="E1122" s="312" t="s">
        <v>1166</v>
      </c>
      <c r="F1122" s="307">
        <v>28281042</v>
      </c>
      <c r="G1122" s="307">
        <v>28281042</v>
      </c>
      <c r="H1122" s="123" t="str">
        <f t="shared" si="17"/>
        <v>11030100000000</v>
      </c>
    </row>
    <row r="1123" spans="1:8" ht="38.25">
      <c r="A1123" s="311" t="s">
        <v>440</v>
      </c>
      <c r="B1123" s="312" t="s">
        <v>206</v>
      </c>
      <c r="C1123" s="312" t="s">
        <v>2121</v>
      </c>
      <c r="D1123" s="312" t="s">
        <v>968</v>
      </c>
      <c r="E1123" s="312" t="s">
        <v>1166</v>
      </c>
      <c r="F1123" s="307">
        <v>28281042</v>
      </c>
      <c r="G1123" s="307">
        <v>28281042</v>
      </c>
      <c r="H1123" s="123" t="str">
        <f t="shared" si="17"/>
        <v>11030110000000</v>
      </c>
    </row>
    <row r="1124" spans="1:8" ht="140.25">
      <c r="A1124" s="311" t="s">
        <v>411</v>
      </c>
      <c r="B1124" s="312" t="s">
        <v>206</v>
      </c>
      <c r="C1124" s="312" t="s">
        <v>2121</v>
      </c>
      <c r="D1124" s="312" t="s">
        <v>751</v>
      </c>
      <c r="E1124" s="312" t="s">
        <v>1166</v>
      </c>
      <c r="F1124" s="307">
        <v>3200000</v>
      </c>
      <c r="G1124" s="307">
        <v>3200000</v>
      </c>
      <c r="H1124" s="123" t="str">
        <f t="shared" si="17"/>
        <v>11030110040030</v>
      </c>
    </row>
    <row r="1125" spans="1:8" ht="38.25">
      <c r="A1125" s="311" t="s">
        <v>1314</v>
      </c>
      <c r="B1125" s="312" t="s">
        <v>206</v>
      </c>
      <c r="C1125" s="312" t="s">
        <v>2121</v>
      </c>
      <c r="D1125" s="312" t="s">
        <v>751</v>
      </c>
      <c r="E1125" s="312" t="s">
        <v>1315</v>
      </c>
      <c r="F1125" s="307">
        <v>3200000</v>
      </c>
      <c r="G1125" s="307">
        <v>3200000</v>
      </c>
      <c r="H1125" s="123" t="str">
        <f t="shared" si="17"/>
        <v>11030110040030600</v>
      </c>
    </row>
    <row r="1126" spans="1:8">
      <c r="A1126" s="311" t="s">
        <v>1190</v>
      </c>
      <c r="B1126" s="312" t="s">
        <v>206</v>
      </c>
      <c r="C1126" s="312" t="s">
        <v>2121</v>
      </c>
      <c r="D1126" s="312" t="s">
        <v>751</v>
      </c>
      <c r="E1126" s="312" t="s">
        <v>1191</v>
      </c>
      <c r="F1126" s="307">
        <v>3200000</v>
      </c>
      <c r="G1126" s="307">
        <v>3200000</v>
      </c>
      <c r="H1126" s="123" t="str">
        <f t="shared" ref="H1126:H1189" si="18">CONCATENATE(C1126,,D1126,E1126)</f>
        <v>11030110040030610</v>
      </c>
    </row>
    <row r="1127" spans="1:8" ht="76.5">
      <c r="A1127" s="311" t="s">
        <v>344</v>
      </c>
      <c r="B1127" s="312" t="s">
        <v>206</v>
      </c>
      <c r="C1127" s="312" t="s">
        <v>2121</v>
      </c>
      <c r="D1127" s="312" t="s">
        <v>751</v>
      </c>
      <c r="E1127" s="312" t="s">
        <v>345</v>
      </c>
      <c r="F1127" s="307">
        <v>3200000</v>
      </c>
      <c r="G1127" s="307">
        <v>3200000</v>
      </c>
      <c r="H1127" s="123" t="str">
        <f t="shared" si="18"/>
        <v>11030110040030611</v>
      </c>
    </row>
    <row r="1128" spans="1:8" ht="140.25">
      <c r="A1128" s="311" t="s">
        <v>1718</v>
      </c>
      <c r="B1128" s="312" t="s">
        <v>206</v>
      </c>
      <c r="C1128" s="312" t="s">
        <v>2121</v>
      </c>
      <c r="D1128" s="312" t="s">
        <v>1719</v>
      </c>
      <c r="E1128" s="312" t="s">
        <v>1166</v>
      </c>
      <c r="F1128" s="307">
        <v>18023200</v>
      </c>
      <c r="G1128" s="307">
        <v>18023200</v>
      </c>
      <c r="H1128" s="123" t="str">
        <f t="shared" si="18"/>
        <v>11030110040031</v>
      </c>
    </row>
    <row r="1129" spans="1:8" ht="38.25">
      <c r="A1129" s="311" t="s">
        <v>1314</v>
      </c>
      <c r="B1129" s="312" t="s">
        <v>206</v>
      </c>
      <c r="C1129" s="312" t="s">
        <v>2121</v>
      </c>
      <c r="D1129" s="312" t="s">
        <v>1719</v>
      </c>
      <c r="E1129" s="312" t="s">
        <v>1315</v>
      </c>
      <c r="F1129" s="307">
        <v>18023200</v>
      </c>
      <c r="G1129" s="307">
        <v>18023200</v>
      </c>
      <c r="H1129" s="123" t="str">
        <f t="shared" si="18"/>
        <v>11030110040031600</v>
      </c>
    </row>
    <row r="1130" spans="1:8">
      <c r="A1130" s="311" t="s">
        <v>1190</v>
      </c>
      <c r="B1130" s="312" t="s">
        <v>206</v>
      </c>
      <c r="C1130" s="312" t="s">
        <v>2121</v>
      </c>
      <c r="D1130" s="312" t="s">
        <v>1719</v>
      </c>
      <c r="E1130" s="312" t="s">
        <v>1191</v>
      </c>
      <c r="F1130" s="307">
        <v>18023200</v>
      </c>
      <c r="G1130" s="307">
        <v>18023200</v>
      </c>
      <c r="H1130" s="123" t="str">
        <f t="shared" si="18"/>
        <v>11030110040031610</v>
      </c>
    </row>
    <row r="1131" spans="1:8" ht="76.5">
      <c r="A1131" s="311" t="s">
        <v>344</v>
      </c>
      <c r="B1131" s="312" t="s">
        <v>206</v>
      </c>
      <c r="C1131" s="312" t="s">
        <v>2121</v>
      </c>
      <c r="D1131" s="312" t="s">
        <v>1719</v>
      </c>
      <c r="E1131" s="312" t="s">
        <v>345</v>
      </c>
      <c r="F1131" s="307">
        <v>18023200</v>
      </c>
      <c r="G1131" s="307">
        <v>18023200</v>
      </c>
      <c r="H1131" s="123" t="str">
        <f t="shared" si="18"/>
        <v>11030110040031611</v>
      </c>
    </row>
    <row r="1132" spans="1:8" ht="229.5">
      <c r="A1132" s="311" t="s">
        <v>1450</v>
      </c>
      <c r="B1132" s="312" t="s">
        <v>206</v>
      </c>
      <c r="C1132" s="312" t="s">
        <v>2121</v>
      </c>
      <c r="D1132" s="312" t="s">
        <v>1451</v>
      </c>
      <c r="E1132" s="312" t="s">
        <v>1166</v>
      </c>
      <c r="F1132" s="307">
        <v>1225000</v>
      </c>
      <c r="G1132" s="307">
        <v>1225000</v>
      </c>
      <c r="H1132" s="123" t="str">
        <f t="shared" si="18"/>
        <v>11030110040033</v>
      </c>
    </row>
    <row r="1133" spans="1:8" ht="38.25">
      <c r="A1133" s="311" t="s">
        <v>1314</v>
      </c>
      <c r="B1133" s="312" t="s">
        <v>206</v>
      </c>
      <c r="C1133" s="312" t="s">
        <v>2121</v>
      </c>
      <c r="D1133" s="312" t="s">
        <v>1451</v>
      </c>
      <c r="E1133" s="312" t="s">
        <v>1315</v>
      </c>
      <c r="F1133" s="307">
        <v>1225000</v>
      </c>
      <c r="G1133" s="307">
        <v>1225000</v>
      </c>
      <c r="H1133" s="123" t="str">
        <f t="shared" si="18"/>
        <v>11030110040033600</v>
      </c>
    </row>
    <row r="1134" spans="1:8">
      <c r="A1134" s="311" t="s">
        <v>1190</v>
      </c>
      <c r="B1134" s="312" t="s">
        <v>206</v>
      </c>
      <c r="C1134" s="312" t="s">
        <v>2121</v>
      </c>
      <c r="D1134" s="312" t="s">
        <v>1451</v>
      </c>
      <c r="E1134" s="312" t="s">
        <v>1191</v>
      </c>
      <c r="F1134" s="307">
        <v>1225000</v>
      </c>
      <c r="G1134" s="307">
        <v>1225000</v>
      </c>
      <c r="H1134" s="123" t="str">
        <f t="shared" si="18"/>
        <v>11030110040033610</v>
      </c>
    </row>
    <row r="1135" spans="1:8" ht="76.5">
      <c r="A1135" s="311" t="s">
        <v>344</v>
      </c>
      <c r="B1135" s="312" t="s">
        <v>206</v>
      </c>
      <c r="C1135" s="312" t="s">
        <v>2121</v>
      </c>
      <c r="D1135" s="312" t="s">
        <v>1451</v>
      </c>
      <c r="E1135" s="312" t="s">
        <v>345</v>
      </c>
      <c r="F1135" s="307">
        <v>1225000</v>
      </c>
      <c r="G1135" s="307">
        <v>1225000</v>
      </c>
      <c r="H1135" s="123" t="str">
        <f t="shared" si="18"/>
        <v>11030110040033611</v>
      </c>
    </row>
    <row r="1136" spans="1:8" ht="191.25">
      <c r="A1136" s="311" t="s">
        <v>573</v>
      </c>
      <c r="B1136" s="312" t="s">
        <v>206</v>
      </c>
      <c r="C1136" s="312" t="s">
        <v>2121</v>
      </c>
      <c r="D1136" s="312" t="s">
        <v>752</v>
      </c>
      <c r="E1136" s="312" t="s">
        <v>1166</v>
      </c>
      <c r="F1136" s="307">
        <v>3330000</v>
      </c>
      <c r="G1136" s="307">
        <v>3330000</v>
      </c>
      <c r="H1136" s="123" t="str">
        <f t="shared" si="18"/>
        <v>11030110041030</v>
      </c>
    </row>
    <row r="1137" spans="1:8" ht="38.25">
      <c r="A1137" s="311" t="s">
        <v>1314</v>
      </c>
      <c r="B1137" s="312" t="s">
        <v>206</v>
      </c>
      <c r="C1137" s="312" t="s">
        <v>2121</v>
      </c>
      <c r="D1137" s="312" t="s">
        <v>752</v>
      </c>
      <c r="E1137" s="312" t="s">
        <v>1315</v>
      </c>
      <c r="F1137" s="307">
        <v>3330000</v>
      </c>
      <c r="G1137" s="307">
        <v>3330000</v>
      </c>
      <c r="H1137" s="123" t="str">
        <f t="shared" si="18"/>
        <v>11030110041030600</v>
      </c>
    </row>
    <row r="1138" spans="1:8">
      <c r="A1138" s="311" t="s">
        <v>1190</v>
      </c>
      <c r="B1138" s="312" t="s">
        <v>206</v>
      </c>
      <c r="C1138" s="312" t="s">
        <v>2121</v>
      </c>
      <c r="D1138" s="312" t="s">
        <v>752</v>
      </c>
      <c r="E1138" s="312" t="s">
        <v>1191</v>
      </c>
      <c r="F1138" s="307">
        <v>3330000</v>
      </c>
      <c r="G1138" s="307">
        <v>3330000</v>
      </c>
      <c r="H1138" s="123" t="str">
        <f t="shared" si="18"/>
        <v>11030110041030610</v>
      </c>
    </row>
    <row r="1139" spans="1:8" ht="76.5">
      <c r="A1139" s="311" t="s">
        <v>344</v>
      </c>
      <c r="B1139" s="312" t="s">
        <v>206</v>
      </c>
      <c r="C1139" s="312" t="s">
        <v>2121</v>
      </c>
      <c r="D1139" s="312" t="s">
        <v>752</v>
      </c>
      <c r="E1139" s="312" t="s">
        <v>345</v>
      </c>
      <c r="F1139" s="307">
        <v>3330000</v>
      </c>
      <c r="G1139" s="307">
        <v>3330000</v>
      </c>
      <c r="H1139" s="123" t="str">
        <f t="shared" si="18"/>
        <v>11030110041030611</v>
      </c>
    </row>
    <row r="1140" spans="1:8" ht="153">
      <c r="A1140" s="311" t="s">
        <v>574</v>
      </c>
      <c r="B1140" s="312" t="s">
        <v>206</v>
      </c>
      <c r="C1140" s="312" t="s">
        <v>2121</v>
      </c>
      <c r="D1140" s="312" t="s">
        <v>753</v>
      </c>
      <c r="E1140" s="312" t="s">
        <v>1166</v>
      </c>
      <c r="F1140" s="307">
        <v>65000</v>
      </c>
      <c r="G1140" s="307">
        <v>65000</v>
      </c>
      <c r="H1140" s="123" t="str">
        <f t="shared" si="18"/>
        <v>11030110045030</v>
      </c>
    </row>
    <row r="1141" spans="1:8" ht="38.25">
      <c r="A1141" s="311" t="s">
        <v>1314</v>
      </c>
      <c r="B1141" s="312" t="s">
        <v>206</v>
      </c>
      <c r="C1141" s="312" t="s">
        <v>2121</v>
      </c>
      <c r="D1141" s="312" t="s">
        <v>753</v>
      </c>
      <c r="E1141" s="312" t="s">
        <v>1315</v>
      </c>
      <c r="F1141" s="307">
        <v>65000</v>
      </c>
      <c r="G1141" s="307">
        <v>65000</v>
      </c>
      <c r="H1141" s="123" t="str">
        <f t="shared" si="18"/>
        <v>11030110045030600</v>
      </c>
    </row>
    <row r="1142" spans="1:8">
      <c r="A1142" s="311" t="s">
        <v>1190</v>
      </c>
      <c r="B1142" s="312" t="s">
        <v>206</v>
      </c>
      <c r="C1142" s="312" t="s">
        <v>2121</v>
      </c>
      <c r="D1142" s="312" t="s">
        <v>753</v>
      </c>
      <c r="E1142" s="312" t="s">
        <v>1191</v>
      </c>
      <c r="F1142" s="307">
        <v>65000</v>
      </c>
      <c r="G1142" s="307">
        <v>65000</v>
      </c>
      <c r="H1142" s="123" t="str">
        <f t="shared" si="18"/>
        <v>11030110045030610</v>
      </c>
    </row>
    <row r="1143" spans="1:8" ht="76.5">
      <c r="A1143" s="311" t="s">
        <v>344</v>
      </c>
      <c r="B1143" s="312" t="s">
        <v>206</v>
      </c>
      <c r="C1143" s="312" t="s">
        <v>2121</v>
      </c>
      <c r="D1143" s="312" t="s">
        <v>753</v>
      </c>
      <c r="E1143" s="312" t="s">
        <v>345</v>
      </c>
      <c r="F1143" s="307">
        <v>65000</v>
      </c>
      <c r="G1143" s="307">
        <v>65000</v>
      </c>
      <c r="H1143" s="123" t="str">
        <f t="shared" si="18"/>
        <v>11030110045030611</v>
      </c>
    </row>
    <row r="1144" spans="1:8" ht="140.25">
      <c r="A1144" s="311" t="s">
        <v>576</v>
      </c>
      <c r="B1144" s="312" t="s">
        <v>206</v>
      </c>
      <c r="C1144" s="312" t="s">
        <v>2121</v>
      </c>
      <c r="D1144" s="312" t="s">
        <v>756</v>
      </c>
      <c r="E1144" s="312" t="s">
        <v>1166</v>
      </c>
      <c r="F1144" s="307">
        <v>350000</v>
      </c>
      <c r="G1144" s="307">
        <v>350000</v>
      </c>
      <c r="H1144" s="123" t="str">
        <f t="shared" si="18"/>
        <v>11030110047030</v>
      </c>
    </row>
    <row r="1145" spans="1:8" ht="38.25">
      <c r="A1145" s="311" t="s">
        <v>1314</v>
      </c>
      <c r="B1145" s="312" t="s">
        <v>206</v>
      </c>
      <c r="C1145" s="312" t="s">
        <v>2121</v>
      </c>
      <c r="D1145" s="312" t="s">
        <v>756</v>
      </c>
      <c r="E1145" s="312" t="s">
        <v>1315</v>
      </c>
      <c r="F1145" s="307">
        <v>350000</v>
      </c>
      <c r="G1145" s="307">
        <v>350000</v>
      </c>
      <c r="H1145" s="123" t="str">
        <f t="shared" si="18"/>
        <v>11030110047030600</v>
      </c>
    </row>
    <row r="1146" spans="1:8">
      <c r="A1146" s="311" t="s">
        <v>1190</v>
      </c>
      <c r="B1146" s="312" t="s">
        <v>206</v>
      </c>
      <c r="C1146" s="312" t="s">
        <v>2121</v>
      </c>
      <c r="D1146" s="312" t="s">
        <v>756</v>
      </c>
      <c r="E1146" s="312" t="s">
        <v>1191</v>
      </c>
      <c r="F1146" s="307">
        <v>350000</v>
      </c>
      <c r="G1146" s="307">
        <v>350000</v>
      </c>
      <c r="H1146" s="123" t="str">
        <f t="shared" si="18"/>
        <v>11030110047030610</v>
      </c>
    </row>
    <row r="1147" spans="1:8" ht="25.5">
      <c r="A1147" s="311" t="s">
        <v>363</v>
      </c>
      <c r="B1147" s="312" t="s">
        <v>206</v>
      </c>
      <c r="C1147" s="312" t="s">
        <v>2121</v>
      </c>
      <c r="D1147" s="312" t="s">
        <v>756</v>
      </c>
      <c r="E1147" s="312" t="s">
        <v>364</v>
      </c>
      <c r="F1147" s="307">
        <v>350000</v>
      </c>
      <c r="G1147" s="307">
        <v>350000</v>
      </c>
      <c r="H1147" s="123" t="str">
        <f t="shared" si="18"/>
        <v>11030110047030612</v>
      </c>
    </row>
    <row r="1148" spans="1:8" ht="153">
      <c r="A1148" s="311" t="s">
        <v>578</v>
      </c>
      <c r="B1148" s="312" t="s">
        <v>206</v>
      </c>
      <c r="C1148" s="312" t="s">
        <v>2121</v>
      </c>
      <c r="D1148" s="312" t="s">
        <v>757</v>
      </c>
      <c r="E1148" s="312" t="s">
        <v>1166</v>
      </c>
      <c r="F1148" s="307">
        <v>1908480</v>
      </c>
      <c r="G1148" s="307">
        <v>1908480</v>
      </c>
      <c r="H1148" s="123" t="str">
        <f t="shared" si="18"/>
        <v>1103011004Г030</v>
      </c>
    </row>
    <row r="1149" spans="1:8" ht="38.25">
      <c r="A1149" s="311" t="s">
        <v>1314</v>
      </c>
      <c r="B1149" s="312" t="s">
        <v>206</v>
      </c>
      <c r="C1149" s="312" t="s">
        <v>2121</v>
      </c>
      <c r="D1149" s="312" t="s">
        <v>757</v>
      </c>
      <c r="E1149" s="312" t="s">
        <v>1315</v>
      </c>
      <c r="F1149" s="307">
        <v>1908480</v>
      </c>
      <c r="G1149" s="307">
        <v>1908480</v>
      </c>
      <c r="H1149" s="123" t="str">
        <f t="shared" si="18"/>
        <v>1103011004Г030600</v>
      </c>
    </row>
    <row r="1150" spans="1:8">
      <c r="A1150" s="311" t="s">
        <v>1190</v>
      </c>
      <c r="B1150" s="312" t="s">
        <v>206</v>
      </c>
      <c r="C1150" s="312" t="s">
        <v>2121</v>
      </c>
      <c r="D1150" s="312" t="s">
        <v>757</v>
      </c>
      <c r="E1150" s="312" t="s">
        <v>1191</v>
      </c>
      <c r="F1150" s="307">
        <v>1908480</v>
      </c>
      <c r="G1150" s="307">
        <v>1908480</v>
      </c>
      <c r="H1150" s="123" t="str">
        <f t="shared" si="18"/>
        <v>1103011004Г030610</v>
      </c>
    </row>
    <row r="1151" spans="1:8" ht="76.5">
      <c r="A1151" s="311" t="s">
        <v>344</v>
      </c>
      <c r="B1151" s="312" t="s">
        <v>206</v>
      </c>
      <c r="C1151" s="312" t="s">
        <v>2121</v>
      </c>
      <c r="D1151" s="312" t="s">
        <v>757</v>
      </c>
      <c r="E1151" s="312" t="s">
        <v>345</v>
      </c>
      <c r="F1151" s="307">
        <v>1908480</v>
      </c>
      <c r="G1151" s="307">
        <v>1908480</v>
      </c>
      <c r="H1151" s="123" t="str">
        <f t="shared" si="18"/>
        <v>1103011004Г030611</v>
      </c>
    </row>
    <row r="1152" spans="1:8" ht="153">
      <c r="A1152" s="311" t="s">
        <v>1768</v>
      </c>
      <c r="B1152" s="312" t="s">
        <v>206</v>
      </c>
      <c r="C1152" s="312" t="s">
        <v>2121</v>
      </c>
      <c r="D1152" s="312" t="s">
        <v>1769</v>
      </c>
      <c r="E1152" s="312" t="s">
        <v>1166</v>
      </c>
      <c r="F1152" s="307">
        <v>19362</v>
      </c>
      <c r="G1152" s="307">
        <v>19362</v>
      </c>
      <c r="H1152" s="123" t="str">
        <f t="shared" si="18"/>
        <v>1103011004М030</v>
      </c>
    </row>
    <row r="1153" spans="1:8" ht="38.25">
      <c r="A1153" s="311" t="s">
        <v>1314</v>
      </c>
      <c r="B1153" s="312" t="s">
        <v>206</v>
      </c>
      <c r="C1153" s="312" t="s">
        <v>2121</v>
      </c>
      <c r="D1153" s="312" t="s">
        <v>1769</v>
      </c>
      <c r="E1153" s="312" t="s">
        <v>1315</v>
      </c>
      <c r="F1153" s="307">
        <v>19362</v>
      </c>
      <c r="G1153" s="307">
        <v>19362</v>
      </c>
      <c r="H1153" s="123" t="str">
        <f t="shared" si="18"/>
        <v>1103011004М030600</v>
      </c>
    </row>
    <row r="1154" spans="1:8">
      <c r="A1154" s="311" t="s">
        <v>1190</v>
      </c>
      <c r="B1154" s="312" t="s">
        <v>206</v>
      </c>
      <c r="C1154" s="312" t="s">
        <v>2121</v>
      </c>
      <c r="D1154" s="312" t="s">
        <v>1769</v>
      </c>
      <c r="E1154" s="312" t="s">
        <v>1191</v>
      </c>
      <c r="F1154" s="307">
        <v>19362</v>
      </c>
      <c r="G1154" s="307">
        <v>19362</v>
      </c>
      <c r="H1154" s="123" t="str">
        <f t="shared" si="18"/>
        <v>1103011004М030610</v>
      </c>
    </row>
    <row r="1155" spans="1:8" ht="76.5">
      <c r="A1155" s="311" t="s">
        <v>344</v>
      </c>
      <c r="B1155" s="312" t="s">
        <v>206</v>
      </c>
      <c r="C1155" s="312" t="s">
        <v>2121</v>
      </c>
      <c r="D1155" s="312" t="s">
        <v>1769</v>
      </c>
      <c r="E1155" s="312" t="s">
        <v>345</v>
      </c>
      <c r="F1155" s="307">
        <v>19362</v>
      </c>
      <c r="G1155" s="307">
        <v>19362</v>
      </c>
      <c r="H1155" s="123" t="str">
        <f t="shared" si="18"/>
        <v>1103011004М030611</v>
      </c>
    </row>
    <row r="1156" spans="1:8" ht="127.5">
      <c r="A1156" s="311" t="s">
        <v>962</v>
      </c>
      <c r="B1156" s="312" t="s">
        <v>206</v>
      </c>
      <c r="C1156" s="312" t="s">
        <v>2121</v>
      </c>
      <c r="D1156" s="312" t="s">
        <v>963</v>
      </c>
      <c r="E1156" s="312" t="s">
        <v>1166</v>
      </c>
      <c r="F1156" s="307">
        <v>160000</v>
      </c>
      <c r="G1156" s="307">
        <v>160000</v>
      </c>
      <c r="H1156" s="123" t="str">
        <f t="shared" si="18"/>
        <v>1103011004Э030</v>
      </c>
    </row>
    <row r="1157" spans="1:8" ht="38.25">
      <c r="A1157" s="311" t="s">
        <v>1314</v>
      </c>
      <c r="B1157" s="312" t="s">
        <v>206</v>
      </c>
      <c r="C1157" s="312" t="s">
        <v>2121</v>
      </c>
      <c r="D1157" s="312" t="s">
        <v>963</v>
      </c>
      <c r="E1157" s="312" t="s">
        <v>1315</v>
      </c>
      <c r="F1157" s="307">
        <v>160000</v>
      </c>
      <c r="G1157" s="307">
        <v>160000</v>
      </c>
      <c r="H1157" s="123" t="str">
        <f t="shared" si="18"/>
        <v>1103011004Э030600</v>
      </c>
    </row>
    <row r="1158" spans="1:8">
      <c r="A1158" s="311" t="s">
        <v>1190</v>
      </c>
      <c r="B1158" s="312" t="s">
        <v>206</v>
      </c>
      <c r="C1158" s="312" t="s">
        <v>2121</v>
      </c>
      <c r="D1158" s="312" t="s">
        <v>963</v>
      </c>
      <c r="E1158" s="312" t="s">
        <v>1191</v>
      </c>
      <c r="F1158" s="307">
        <v>160000</v>
      </c>
      <c r="G1158" s="307">
        <v>160000</v>
      </c>
      <c r="H1158" s="123" t="str">
        <f t="shared" si="18"/>
        <v>1103011004Э030610</v>
      </c>
    </row>
    <row r="1159" spans="1:8" ht="76.5">
      <c r="A1159" s="311" t="s">
        <v>344</v>
      </c>
      <c r="B1159" s="312" t="s">
        <v>206</v>
      </c>
      <c r="C1159" s="312" t="s">
        <v>2121</v>
      </c>
      <c r="D1159" s="312" t="s">
        <v>963</v>
      </c>
      <c r="E1159" s="312" t="s">
        <v>345</v>
      </c>
      <c r="F1159" s="307">
        <v>160000</v>
      </c>
      <c r="G1159" s="307">
        <v>160000</v>
      </c>
      <c r="H1159" s="123" t="str">
        <f t="shared" si="18"/>
        <v>1103011004Э030611</v>
      </c>
    </row>
    <row r="1160" spans="1:8" ht="25.5">
      <c r="A1160" s="311" t="s">
        <v>1162</v>
      </c>
      <c r="B1160" s="312" t="s">
        <v>948</v>
      </c>
      <c r="C1160" s="312" t="s">
        <v>1166</v>
      </c>
      <c r="D1160" s="312" t="s">
        <v>1166</v>
      </c>
      <c r="E1160" s="312" t="s">
        <v>1166</v>
      </c>
      <c r="F1160" s="307">
        <v>33073959</v>
      </c>
      <c r="G1160" s="307">
        <v>33073959</v>
      </c>
      <c r="H1160" s="123" t="str">
        <f t="shared" si="18"/>
        <v/>
      </c>
    </row>
    <row r="1161" spans="1:8" ht="38.25">
      <c r="A1161" s="311" t="s">
        <v>236</v>
      </c>
      <c r="B1161" s="312" t="s">
        <v>948</v>
      </c>
      <c r="C1161" s="312" t="s">
        <v>1129</v>
      </c>
      <c r="D1161" s="312" t="s">
        <v>1166</v>
      </c>
      <c r="E1161" s="312" t="s">
        <v>1166</v>
      </c>
      <c r="F1161" s="307">
        <v>33073959</v>
      </c>
      <c r="G1161" s="307">
        <v>33073959</v>
      </c>
      <c r="H1161" s="123" t="str">
        <f t="shared" si="18"/>
        <v>0300</v>
      </c>
    </row>
    <row r="1162" spans="1:8" ht="51">
      <c r="A1162" s="311" t="s">
        <v>1663</v>
      </c>
      <c r="B1162" s="312" t="s">
        <v>948</v>
      </c>
      <c r="C1162" s="312" t="s">
        <v>342</v>
      </c>
      <c r="D1162" s="312" t="s">
        <v>1166</v>
      </c>
      <c r="E1162" s="312" t="s">
        <v>1166</v>
      </c>
      <c r="F1162" s="307">
        <v>33073959</v>
      </c>
      <c r="G1162" s="307">
        <v>33073959</v>
      </c>
      <c r="H1162" s="123" t="str">
        <f t="shared" si="18"/>
        <v>0310</v>
      </c>
    </row>
    <row r="1163" spans="1:8" ht="63.75">
      <c r="A1163" s="311" t="s">
        <v>1692</v>
      </c>
      <c r="B1163" s="312" t="s">
        <v>948</v>
      </c>
      <c r="C1163" s="312" t="s">
        <v>342</v>
      </c>
      <c r="D1163" s="312" t="s">
        <v>974</v>
      </c>
      <c r="E1163" s="312" t="s">
        <v>1166</v>
      </c>
      <c r="F1163" s="307">
        <v>33073959</v>
      </c>
      <c r="G1163" s="307">
        <v>33073959</v>
      </c>
      <c r="H1163" s="123" t="str">
        <f t="shared" si="18"/>
        <v>03100400000000</v>
      </c>
    </row>
    <row r="1164" spans="1:8" ht="25.5">
      <c r="A1164" s="311" t="s">
        <v>456</v>
      </c>
      <c r="B1164" s="312" t="s">
        <v>948</v>
      </c>
      <c r="C1164" s="312" t="s">
        <v>342</v>
      </c>
      <c r="D1164" s="312" t="s">
        <v>976</v>
      </c>
      <c r="E1164" s="312" t="s">
        <v>1166</v>
      </c>
      <c r="F1164" s="307">
        <v>33073959</v>
      </c>
      <c r="G1164" s="307">
        <v>33073959</v>
      </c>
      <c r="H1164" s="123" t="str">
        <f t="shared" si="18"/>
        <v>03100420000000</v>
      </c>
    </row>
    <row r="1165" spans="1:8" ht="153">
      <c r="A1165" s="311" t="s">
        <v>343</v>
      </c>
      <c r="B1165" s="312" t="s">
        <v>948</v>
      </c>
      <c r="C1165" s="312" t="s">
        <v>342</v>
      </c>
      <c r="D1165" s="312" t="s">
        <v>655</v>
      </c>
      <c r="E1165" s="312" t="s">
        <v>1166</v>
      </c>
      <c r="F1165" s="307">
        <v>26352227</v>
      </c>
      <c r="G1165" s="307">
        <v>26352227</v>
      </c>
      <c r="H1165" s="123" t="str">
        <f t="shared" si="18"/>
        <v>03100420040010</v>
      </c>
    </row>
    <row r="1166" spans="1:8" ht="76.5">
      <c r="A1166" s="311" t="s">
        <v>1305</v>
      </c>
      <c r="B1166" s="312" t="s">
        <v>948</v>
      </c>
      <c r="C1166" s="312" t="s">
        <v>342</v>
      </c>
      <c r="D1166" s="312" t="s">
        <v>655</v>
      </c>
      <c r="E1166" s="312" t="s">
        <v>271</v>
      </c>
      <c r="F1166" s="307">
        <v>24511836</v>
      </c>
      <c r="G1166" s="307">
        <v>24511836</v>
      </c>
      <c r="H1166" s="123" t="str">
        <f t="shared" si="18"/>
        <v>03100420040010100</v>
      </c>
    </row>
    <row r="1167" spans="1:8" ht="25.5">
      <c r="A1167" s="311" t="s">
        <v>1182</v>
      </c>
      <c r="B1167" s="312" t="s">
        <v>948</v>
      </c>
      <c r="C1167" s="312" t="s">
        <v>342</v>
      </c>
      <c r="D1167" s="312" t="s">
        <v>655</v>
      </c>
      <c r="E1167" s="312" t="s">
        <v>133</v>
      </c>
      <c r="F1167" s="307">
        <v>24511836</v>
      </c>
      <c r="G1167" s="307">
        <v>24511836</v>
      </c>
      <c r="H1167" s="123" t="str">
        <f t="shared" si="18"/>
        <v>03100420040010110</v>
      </c>
    </row>
    <row r="1168" spans="1:8">
      <c r="A1168" s="311" t="s">
        <v>1130</v>
      </c>
      <c r="B1168" s="312" t="s">
        <v>948</v>
      </c>
      <c r="C1168" s="312" t="s">
        <v>342</v>
      </c>
      <c r="D1168" s="312" t="s">
        <v>655</v>
      </c>
      <c r="E1168" s="312" t="s">
        <v>340</v>
      </c>
      <c r="F1168" s="307">
        <v>18786253</v>
      </c>
      <c r="G1168" s="307">
        <v>18786253</v>
      </c>
      <c r="H1168" s="123" t="str">
        <f t="shared" si="18"/>
        <v>03100420040010111</v>
      </c>
    </row>
    <row r="1169" spans="1:8" ht="25.5">
      <c r="A1169" s="311" t="s">
        <v>1139</v>
      </c>
      <c r="B1169" s="312" t="s">
        <v>948</v>
      </c>
      <c r="C1169" s="312" t="s">
        <v>342</v>
      </c>
      <c r="D1169" s="312" t="s">
        <v>655</v>
      </c>
      <c r="E1169" s="312" t="s">
        <v>388</v>
      </c>
      <c r="F1169" s="307">
        <v>52135</v>
      </c>
      <c r="G1169" s="307">
        <v>52135</v>
      </c>
      <c r="H1169" s="123" t="str">
        <f t="shared" si="18"/>
        <v>03100420040010112</v>
      </c>
    </row>
    <row r="1170" spans="1:8" ht="51">
      <c r="A1170" s="311" t="s">
        <v>1131</v>
      </c>
      <c r="B1170" s="312" t="s">
        <v>948</v>
      </c>
      <c r="C1170" s="312" t="s">
        <v>342</v>
      </c>
      <c r="D1170" s="312" t="s">
        <v>655</v>
      </c>
      <c r="E1170" s="312" t="s">
        <v>1052</v>
      </c>
      <c r="F1170" s="307">
        <v>5673448</v>
      </c>
      <c r="G1170" s="307">
        <v>5673448</v>
      </c>
      <c r="H1170" s="123" t="str">
        <f t="shared" si="18"/>
        <v>03100420040010119</v>
      </c>
    </row>
    <row r="1171" spans="1:8" ht="38.25">
      <c r="A1171" s="311" t="s">
        <v>1306</v>
      </c>
      <c r="B1171" s="312" t="s">
        <v>948</v>
      </c>
      <c r="C1171" s="312" t="s">
        <v>342</v>
      </c>
      <c r="D1171" s="312" t="s">
        <v>655</v>
      </c>
      <c r="E1171" s="312" t="s">
        <v>1307</v>
      </c>
      <c r="F1171" s="307">
        <v>1840391</v>
      </c>
      <c r="G1171" s="307">
        <v>1840391</v>
      </c>
      <c r="H1171" s="123" t="str">
        <f t="shared" si="18"/>
        <v>03100420040010200</v>
      </c>
    </row>
    <row r="1172" spans="1:8" ht="38.25">
      <c r="A1172" s="311" t="s">
        <v>1188</v>
      </c>
      <c r="B1172" s="312" t="s">
        <v>948</v>
      </c>
      <c r="C1172" s="312" t="s">
        <v>342</v>
      </c>
      <c r="D1172" s="312" t="s">
        <v>655</v>
      </c>
      <c r="E1172" s="312" t="s">
        <v>1189</v>
      </c>
      <c r="F1172" s="307">
        <v>1840391</v>
      </c>
      <c r="G1172" s="307">
        <v>1840391</v>
      </c>
      <c r="H1172" s="123" t="str">
        <f t="shared" si="18"/>
        <v>03100420040010240</v>
      </c>
    </row>
    <row r="1173" spans="1:8">
      <c r="A1173" s="311" t="s">
        <v>1214</v>
      </c>
      <c r="B1173" s="312" t="s">
        <v>948</v>
      </c>
      <c r="C1173" s="312" t="s">
        <v>342</v>
      </c>
      <c r="D1173" s="312" t="s">
        <v>655</v>
      </c>
      <c r="E1173" s="312" t="s">
        <v>327</v>
      </c>
      <c r="F1173" s="307">
        <v>1840391</v>
      </c>
      <c r="G1173" s="307">
        <v>1840391</v>
      </c>
      <c r="H1173" s="123" t="str">
        <f t="shared" si="18"/>
        <v>03100420040010244</v>
      </c>
    </row>
    <row r="1174" spans="1:8" ht="165.75">
      <c r="A1174" s="311" t="s">
        <v>1344</v>
      </c>
      <c r="B1174" s="312" t="s">
        <v>948</v>
      </c>
      <c r="C1174" s="312" t="s">
        <v>342</v>
      </c>
      <c r="D1174" s="312" t="s">
        <v>1345</v>
      </c>
      <c r="E1174" s="312" t="s">
        <v>1166</v>
      </c>
      <c r="F1174" s="307">
        <v>2900000</v>
      </c>
      <c r="G1174" s="307">
        <v>2900000</v>
      </c>
      <c r="H1174" s="123" t="str">
        <f t="shared" si="18"/>
        <v>03100420041010</v>
      </c>
    </row>
    <row r="1175" spans="1:8" ht="76.5">
      <c r="A1175" s="311" t="s">
        <v>1305</v>
      </c>
      <c r="B1175" s="312" t="s">
        <v>948</v>
      </c>
      <c r="C1175" s="312" t="s">
        <v>342</v>
      </c>
      <c r="D1175" s="312" t="s">
        <v>1345</v>
      </c>
      <c r="E1175" s="312" t="s">
        <v>271</v>
      </c>
      <c r="F1175" s="307">
        <v>2900000</v>
      </c>
      <c r="G1175" s="307">
        <v>2900000</v>
      </c>
      <c r="H1175" s="123" t="str">
        <f t="shared" si="18"/>
        <v>03100420041010100</v>
      </c>
    </row>
    <row r="1176" spans="1:8" ht="25.5">
      <c r="A1176" s="311" t="s">
        <v>1182</v>
      </c>
      <c r="B1176" s="312" t="s">
        <v>948</v>
      </c>
      <c r="C1176" s="312" t="s">
        <v>342</v>
      </c>
      <c r="D1176" s="312" t="s">
        <v>1345</v>
      </c>
      <c r="E1176" s="312" t="s">
        <v>133</v>
      </c>
      <c r="F1176" s="307">
        <v>2900000</v>
      </c>
      <c r="G1176" s="307">
        <v>2900000</v>
      </c>
      <c r="H1176" s="123" t="str">
        <f t="shared" si="18"/>
        <v>03100420041010110</v>
      </c>
    </row>
    <row r="1177" spans="1:8">
      <c r="A1177" s="311" t="s">
        <v>1130</v>
      </c>
      <c r="B1177" s="312" t="s">
        <v>948</v>
      </c>
      <c r="C1177" s="312" t="s">
        <v>342</v>
      </c>
      <c r="D1177" s="312" t="s">
        <v>1345</v>
      </c>
      <c r="E1177" s="312" t="s">
        <v>340</v>
      </c>
      <c r="F1177" s="307">
        <v>2227342</v>
      </c>
      <c r="G1177" s="307">
        <v>2227342</v>
      </c>
      <c r="H1177" s="123" t="str">
        <f t="shared" si="18"/>
        <v>03100420041010111</v>
      </c>
    </row>
    <row r="1178" spans="1:8" ht="51">
      <c r="A1178" s="311" t="s">
        <v>1131</v>
      </c>
      <c r="B1178" s="312" t="s">
        <v>948</v>
      </c>
      <c r="C1178" s="312" t="s">
        <v>342</v>
      </c>
      <c r="D1178" s="312" t="s">
        <v>1345</v>
      </c>
      <c r="E1178" s="312" t="s">
        <v>1052</v>
      </c>
      <c r="F1178" s="307">
        <v>672658</v>
      </c>
      <c r="G1178" s="307">
        <v>672658</v>
      </c>
      <c r="H1178" s="123" t="str">
        <f t="shared" si="18"/>
        <v>03100420041010119</v>
      </c>
    </row>
    <row r="1179" spans="1:8" ht="153">
      <c r="A1179" s="311" t="s">
        <v>1346</v>
      </c>
      <c r="B1179" s="312" t="s">
        <v>948</v>
      </c>
      <c r="C1179" s="312" t="s">
        <v>342</v>
      </c>
      <c r="D1179" s="312" t="s">
        <v>1347</v>
      </c>
      <c r="E1179" s="312" t="s">
        <v>1166</v>
      </c>
      <c r="F1179" s="307">
        <v>200000</v>
      </c>
      <c r="G1179" s="307">
        <v>200000</v>
      </c>
      <c r="H1179" s="123" t="str">
        <f t="shared" si="18"/>
        <v>03100420047010</v>
      </c>
    </row>
    <row r="1180" spans="1:8" ht="76.5">
      <c r="A1180" s="311" t="s">
        <v>1305</v>
      </c>
      <c r="B1180" s="312" t="s">
        <v>948</v>
      </c>
      <c r="C1180" s="312" t="s">
        <v>342</v>
      </c>
      <c r="D1180" s="312" t="s">
        <v>1347</v>
      </c>
      <c r="E1180" s="312" t="s">
        <v>271</v>
      </c>
      <c r="F1180" s="307">
        <v>200000</v>
      </c>
      <c r="G1180" s="307">
        <v>200000</v>
      </c>
      <c r="H1180" s="123" t="str">
        <f t="shared" si="18"/>
        <v>03100420047010100</v>
      </c>
    </row>
    <row r="1181" spans="1:8" ht="25.5">
      <c r="A1181" s="311" t="s">
        <v>1182</v>
      </c>
      <c r="B1181" s="312" t="s">
        <v>948</v>
      </c>
      <c r="C1181" s="312" t="s">
        <v>342</v>
      </c>
      <c r="D1181" s="312" t="s">
        <v>1347</v>
      </c>
      <c r="E1181" s="312" t="s">
        <v>133</v>
      </c>
      <c r="F1181" s="307">
        <v>200000</v>
      </c>
      <c r="G1181" s="307">
        <v>200000</v>
      </c>
      <c r="H1181" s="123" t="str">
        <f t="shared" si="18"/>
        <v>03100420047010110</v>
      </c>
    </row>
    <row r="1182" spans="1:8" ht="25.5">
      <c r="A1182" s="311" t="s">
        <v>1139</v>
      </c>
      <c r="B1182" s="312" t="s">
        <v>948</v>
      </c>
      <c r="C1182" s="312" t="s">
        <v>342</v>
      </c>
      <c r="D1182" s="312" t="s">
        <v>1347</v>
      </c>
      <c r="E1182" s="312" t="s">
        <v>388</v>
      </c>
      <c r="F1182" s="307">
        <v>200000</v>
      </c>
      <c r="G1182" s="307">
        <v>200000</v>
      </c>
      <c r="H1182" s="123" t="str">
        <f t="shared" si="18"/>
        <v>03100420047010112</v>
      </c>
    </row>
    <row r="1183" spans="1:8" ht="165.75">
      <c r="A1183" s="311" t="s">
        <v>1690</v>
      </c>
      <c r="B1183" s="312" t="s">
        <v>948</v>
      </c>
      <c r="C1183" s="312" t="s">
        <v>342</v>
      </c>
      <c r="D1183" s="312" t="s">
        <v>657</v>
      </c>
      <c r="E1183" s="312" t="s">
        <v>1166</v>
      </c>
      <c r="F1183" s="307">
        <v>2779867</v>
      </c>
      <c r="G1183" s="307">
        <v>2779867</v>
      </c>
      <c r="H1183" s="123" t="str">
        <f t="shared" si="18"/>
        <v>0310042004Г010</v>
      </c>
    </row>
    <row r="1184" spans="1:8" ht="38.25">
      <c r="A1184" s="311" t="s">
        <v>1306</v>
      </c>
      <c r="B1184" s="312" t="s">
        <v>948</v>
      </c>
      <c r="C1184" s="312" t="s">
        <v>342</v>
      </c>
      <c r="D1184" s="312" t="s">
        <v>657</v>
      </c>
      <c r="E1184" s="312" t="s">
        <v>1307</v>
      </c>
      <c r="F1184" s="307">
        <v>2779867</v>
      </c>
      <c r="G1184" s="307">
        <v>2779867</v>
      </c>
      <c r="H1184" s="123" t="str">
        <f t="shared" si="18"/>
        <v>0310042004Г010200</v>
      </c>
    </row>
    <row r="1185" spans="1:8" ht="38.25">
      <c r="A1185" s="311" t="s">
        <v>1188</v>
      </c>
      <c r="B1185" s="312" t="s">
        <v>948</v>
      </c>
      <c r="C1185" s="312" t="s">
        <v>342</v>
      </c>
      <c r="D1185" s="312" t="s">
        <v>657</v>
      </c>
      <c r="E1185" s="312" t="s">
        <v>1189</v>
      </c>
      <c r="F1185" s="307">
        <v>2779867</v>
      </c>
      <c r="G1185" s="307">
        <v>2779867</v>
      </c>
      <c r="H1185" s="123" t="str">
        <f t="shared" si="18"/>
        <v>0310042004Г010240</v>
      </c>
    </row>
    <row r="1186" spans="1:8">
      <c r="A1186" s="311" t="s">
        <v>1214</v>
      </c>
      <c r="B1186" s="312" t="s">
        <v>948</v>
      </c>
      <c r="C1186" s="312" t="s">
        <v>342</v>
      </c>
      <c r="D1186" s="312" t="s">
        <v>657</v>
      </c>
      <c r="E1186" s="312" t="s">
        <v>327</v>
      </c>
      <c r="F1186" s="307">
        <v>12413</v>
      </c>
      <c r="G1186" s="307">
        <v>12413</v>
      </c>
      <c r="H1186" s="123" t="str">
        <f t="shared" si="18"/>
        <v>0310042004Г010244</v>
      </c>
    </row>
    <row r="1187" spans="1:8">
      <c r="A1187" s="311" t="s">
        <v>1660</v>
      </c>
      <c r="B1187" s="312" t="s">
        <v>948</v>
      </c>
      <c r="C1187" s="312" t="s">
        <v>342</v>
      </c>
      <c r="D1187" s="312" t="s">
        <v>657</v>
      </c>
      <c r="E1187" s="312" t="s">
        <v>1661</v>
      </c>
      <c r="F1187" s="307">
        <v>2767454</v>
      </c>
      <c r="G1187" s="307">
        <v>2767454</v>
      </c>
      <c r="H1187" s="123" t="str">
        <f t="shared" si="18"/>
        <v>0310042004Г010247</v>
      </c>
    </row>
    <row r="1188" spans="1:8" ht="178.5">
      <c r="A1188" s="311" t="s">
        <v>1753</v>
      </c>
      <c r="B1188" s="312" t="s">
        <v>948</v>
      </c>
      <c r="C1188" s="312" t="s">
        <v>342</v>
      </c>
      <c r="D1188" s="312" t="s">
        <v>1754</v>
      </c>
      <c r="E1188" s="312" t="s">
        <v>1166</v>
      </c>
      <c r="F1188" s="307">
        <v>45595</v>
      </c>
      <c r="G1188" s="307">
        <v>45595</v>
      </c>
      <c r="H1188" s="123" t="str">
        <f t="shared" si="18"/>
        <v>0310042004М010</v>
      </c>
    </row>
    <row r="1189" spans="1:8" ht="38.25">
      <c r="A1189" s="311" t="s">
        <v>1306</v>
      </c>
      <c r="B1189" s="312" t="s">
        <v>948</v>
      </c>
      <c r="C1189" s="312" t="s">
        <v>342</v>
      </c>
      <c r="D1189" s="312" t="s">
        <v>1754</v>
      </c>
      <c r="E1189" s="312" t="s">
        <v>1307</v>
      </c>
      <c r="F1189" s="307">
        <v>45595</v>
      </c>
      <c r="G1189" s="307">
        <v>45595</v>
      </c>
      <c r="H1189" s="123" t="str">
        <f t="shared" si="18"/>
        <v>0310042004М010200</v>
      </c>
    </row>
    <row r="1190" spans="1:8" ht="38.25">
      <c r="A1190" s="311" t="s">
        <v>1188</v>
      </c>
      <c r="B1190" s="312" t="s">
        <v>948</v>
      </c>
      <c r="C1190" s="312" t="s">
        <v>342</v>
      </c>
      <c r="D1190" s="312" t="s">
        <v>1754</v>
      </c>
      <c r="E1190" s="312" t="s">
        <v>1189</v>
      </c>
      <c r="F1190" s="307">
        <v>45595</v>
      </c>
      <c r="G1190" s="307">
        <v>45595</v>
      </c>
      <c r="H1190" s="123" t="str">
        <f t="shared" ref="H1190:H1253" si="19">CONCATENATE(C1190,,D1190,E1190)</f>
        <v>0310042004М010240</v>
      </c>
    </row>
    <row r="1191" spans="1:8">
      <c r="A1191" s="311" t="s">
        <v>1214</v>
      </c>
      <c r="B1191" s="312" t="s">
        <v>948</v>
      </c>
      <c r="C1191" s="312" t="s">
        <v>342</v>
      </c>
      <c r="D1191" s="312" t="s">
        <v>1754</v>
      </c>
      <c r="E1191" s="312" t="s">
        <v>327</v>
      </c>
      <c r="F1191" s="307">
        <v>45595</v>
      </c>
      <c r="G1191" s="307">
        <v>45595</v>
      </c>
      <c r="H1191" s="123" t="str">
        <f t="shared" si="19"/>
        <v>0310042004М010244</v>
      </c>
    </row>
    <row r="1192" spans="1:8" ht="114.75">
      <c r="A1192" s="311" t="s">
        <v>1755</v>
      </c>
      <c r="B1192" s="312" t="s">
        <v>948</v>
      </c>
      <c r="C1192" s="312" t="s">
        <v>342</v>
      </c>
      <c r="D1192" s="312" t="s">
        <v>1756</v>
      </c>
      <c r="E1192" s="312" t="s">
        <v>1166</v>
      </c>
      <c r="F1192" s="307">
        <v>116467</v>
      </c>
      <c r="G1192" s="307">
        <v>116467</v>
      </c>
      <c r="H1192" s="123" t="str">
        <f t="shared" si="19"/>
        <v>0310042004Ф010</v>
      </c>
    </row>
    <row r="1193" spans="1:8" ht="38.25">
      <c r="A1193" s="311" t="s">
        <v>1306</v>
      </c>
      <c r="B1193" s="312" t="s">
        <v>948</v>
      </c>
      <c r="C1193" s="312" t="s">
        <v>342</v>
      </c>
      <c r="D1193" s="312" t="s">
        <v>1756</v>
      </c>
      <c r="E1193" s="312" t="s">
        <v>1307</v>
      </c>
      <c r="F1193" s="307">
        <v>116467</v>
      </c>
      <c r="G1193" s="307">
        <v>116467</v>
      </c>
      <c r="H1193" s="123" t="str">
        <f t="shared" si="19"/>
        <v>0310042004Ф010200</v>
      </c>
    </row>
    <row r="1194" spans="1:8" ht="38.25">
      <c r="A1194" s="311" t="s">
        <v>1188</v>
      </c>
      <c r="B1194" s="312" t="s">
        <v>948</v>
      </c>
      <c r="C1194" s="312" t="s">
        <v>342</v>
      </c>
      <c r="D1194" s="312" t="s">
        <v>1756</v>
      </c>
      <c r="E1194" s="312" t="s">
        <v>1189</v>
      </c>
      <c r="F1194" s="307">
        <v>116467</v>
      </c>
      <c r="G1194" s="307">
        <v>116467</v>
      </c>
      <c r="H1194" s="123" t="str">
        <f t="shared" si="19"/>
        <v>0310042004Ф010240</v>
      </c>
    </row>
    <row r="1195" spans="1:8">
      <c r="A1195" s="311" t="s">
        <v>1214</v>
      </c>
      <c r="B1195" s="312" t="s">
        <v>948</v>
      </c>
      <c r="C1195" s="312" t="s">
        <v>342</v>
      </c>
      <c r="D1195" s="312" t="s">
        <v>1756</v>
      </c>
      <c r="E1195" s="312" t="s">
        <v>327</v>
      </c>
      <c r="F1195" s="307">
        <v>116467</v>
      </c>
      <c r="G1195" s="307">
        <v>116467</v>
      </c>
      <c r="H1195" s="123" t="str">
        <f t="shared" si="19"/>
        <v>0310042004Ф010244</v>
      </c>
    </row>
    <row r="1196" spans="1:8" ht="153">
      <c r="A1196" s="311" t="s">
        <v>1348</v>
      </c>
      <c r="B1196" s="312" t="s">
        <v>948</v>
      </c>
      <c r="C1196" s="312" t="s">
        <v>342</v>
      </c>
      <c r="D1196" s="312" t="s">
        <v>1349</v>
      </c>
      <c r="E1196" s="312" t="s">
        <v>1166</v>
      </c>
      <c r="F1196" s="307">
        <v>679803</v>
      </c>
      <c r="G1196" s="307">
        <v>679803</v>
      </c>
      <c r="H1196" s="123" t="str">
        <f t="shared" si="19"/>
        <v>0310042004Э010</v>
      </c>
    </row>
    <row r="1197" spans="1:8" ht="38.25">
      <c r="A1197" s="311" t="s">
        <v>1306</v>
      </c>
      <c r="B1197" s="312" t="s">
        <v>948</v>
      </c>
      <c r="C1197" s="312" t="s">
        <v>342</v>
      </c>
      <c r="D1197" s="312" t="s">
        <v>1349</v>
      </c>
      <c r="E1197" s="312" t="s">
        <v>1307</v>
      </c>
      <c r="F1197" s="307">
        <v>679803</v>
      </c>
      <c r="G1197" s="307">
        <v>679803</v>
      </c>
      <c r="H1197" s="123" t="str">
        <f t="shared" si="19"/>
        <v>0310042004Э010200</v>
      </c>
    </row>
    <row r="1198" spans="1:8" ht="38.25">
      <c r="A1198" s="311" t="s">
        <v>1188</v>
      </c>
      <c r="B1198" s="312" t="s">
        <v>948</v>
      </c>
      <c r="C1198" s="312" t="s">
        <v>342</v>
      </c>
      <c r="D1198" s="312" t="s">
        <v>1349</v>
      </c>
      <c r="E1198" s="312" t="s">
        <v>1189</v>
      </c>
      <c r="F1198" s="307">
        <v>679803</v>
      </c>
      <c r="G1198" s="307">
        <v>679803</v>
      </c>
      <c r="H1198" s="123" t="str">
        <f t="shared" si="19"/>
        <v>0310042004Э010240</v>
      </c>
    </row>
    <row r="1199" spans="1:8">
      <c r="A1199" s="311" t="s">
        <v>1660</v>
      </c>
      <c r="B1199" s="312" t="s">
        <v>948</v>
      </c>
      <c r="C1199" s="312" t="s">
        <v>342</v>
      </c>
      <c r="D1199" s="312" t="s">
        <v>1349</v>
      </c>
      <c r="E1199" s="312" t="s">
        <v>1661</v>
      </c>
      <c r="F1199" s="307">
        <v>679803</v>
      </c>
      <c r="G1199" s="307">
        <v>679803</v>
      </c>
      <c r="H1199" s="123" t="str">
        <f t="shared" si="19"/>
        <v>0310042004Э010247</v>
      </c>
    </row>
    <row r="1200" spans="1:8" ht="25.5">
      <c r="A1200" s="311" t="s">
        <v>35</v>
      </c>
      <c r="B1200" s="312" t="s">
        <v>207</v>
      </c>
      <c r="C1200" s="312" t="s">
        <v>1166</v>
      </c>
      <c r="D1200" s="312" t="s">
        <v>1166</v>
      </c>
      <c r="E1200" s="312" t="s">
        <v>1166</v>
      </c>
      <c r="F1200" s="307">
        <v>205660464</v>
      </c>
      <c r="G1200" s="307">
        <v>198804614</v>
      </c>
      <c r="H1200" s="123" t="str">
        <f t="shared" si="19"/>
        <v/>
      </c>
    </row>
    <row r="1201" spans="1:8">
      <c r="A1201" s="311" t="s">
        <v>232</v>
      </c>
      <c r="B1201" s="312" t="s">
        <v>207</v>
      </c>
      <c r="C1201" s="312" t="s">
        <v>1127</v>
      </c>
      <c r="D1201" s="312" t="s">
        <v>1166</v>
      </c>
      <c r="E1201" s="312" t="s">
        <v>1166</v>
      </c>
      <c r="F1201" s="307">
        <v>26578724</v>
      </c>
      <c r="G1201" s="307">
        <v>26578724</v>
      </c>
      <c r="H1201" s="123" t="str">
        <f t="shared" si="19"/>
        <v>0100</v>
      </c>
    </row>
    <row r="1202" spans="1:8" ht="51">
      <c r="A1202" s="311" t="s">
        <v>215</v>
      </c>
      <c r="B1202" s="312" t="s">
        <v>207</v>
      </c>
      <c r="C1202" s="312" t="s">
        <v>329</v>
      </c>
      <c r="D1202" s="312" t="s">
        <v>1166</v>
      </c>
      <c r="E1202" s="312" t="s">
        <v>1166</v>
      </c>
      <c r="F1202" s="307">
        <v>23153824</v>
      </c>
      <c r="G1202" s="307">
        <v>23153824</v>
      </c>
      <c r="H1202" s="123" t="str">
        <f t="shared" si="19"/>
        <v>0106</v>
      </c>
    </row>
    <row r="1203" spans="1:8" ht="38.25">
      <c r="A1203" s="311" t="s">
        <v>1350</v>
      </c>
      <c r="B1203" s="312" t="s">
        <v>207</v>
      </c>
      <c r="C1203" s="312" t="s">
        <v>329</v>
      </c>
      <c r="D1203" s="312" t="s">
        <v>995</v>
      </c>
      <c r="E1203" s="312" t="s">
        <v>1166</v>
      </c>
      <c r="F1203" s="307">
        <v>23153824</v>
      </c>
      <c r="G1203" s="307">
        <v>23153824</v>
      </c>
      <c r="H1203" s="123" t="str">
        <f t="shared" si="19"/>
        <v>01061100000000</v>
      </c>
    </row>
    <row r="1204" spans="1:8" ht="25.5">
      <c r="A1204" s="311" t="s">
        <v>489</v>
      </c>
      <c r="B1204" s="312" t="s">
        <v>207</v>
      </c>
      <c r="C1204" s="312" t="s">
        <v>329</v>
      </c>
      <c r="D1204" s="312" t="s">
        <v>997</v>
      </c>
      <c r="E1204" s="312" t="s">
        <v>1166</v>
      </c>
      <c r="F1204" s="307">
        <v>23153824</v>
      </c>
      <c r="G1204" s="307">
        <v>23153824</v>
      </c>
      <c r="H1204" s="123" t="str">
        <f t="shared" si="19"/>
        <v>01061120000000</v>
      </c>
    </row>
    <row r="1205" spans="1:8" ht="89.25">
      <c r="A1205" s="311" t="s">
        <v>422</v>
      </c>
      <c r="B1205" s="312" t="s">
        <v>207</v>
      </c>
      <c r="C1205" s="312" t="s">
        <v>329</v>
      </c>
      <c r="D1205" s="312" t="s">
        <v>785</v>
      </c>
      <c r="E1205" s="312" t="s">
        <v>1166</v>
      </c>
      <c r="F1205" s="307">
        <v>18179061</v>
      </c>
      <c r="G1205" s="307">
        <v>18179061</v>
      </c>
      <c r="H1205" s="123" t="str">
        <f t="shared" si="19"/>
        <v>01061120060000</v>
      </c>
    </row>
    <row r="1206" spans="1:8" ht="76.5">
      <c r="A1206" s="311" t="s">
        <v>1305</v>
      </c>
      <c r="B1206" s="312" t="s">
        <v>207</v>
      </c>
      <c r="C1206" s="312" t="s">
        <v>329</v>
      </c>
      <c r="D1206" s="312" t="s">
        <v>785</v>
      </c>
      <c r="E1206" s="312" t="s">
        <v>271</v>
      </c>
      <c r="F1206" s="307">
        <v>16296014</v>
      </c>
      <c r="G1206" s="307">
        <v>16296014</v>
      </c>
      <c r="H1206" s="123" t="str">
        <f t="shared" si="19"/>
        <v>01061120060000100</v>
      </c>
    </row>
    <row r="1207" spans="1:8" ht="38.25">
      <c r="A1207" s="311" t="s">
        <v>1195</v>
      </c>
      <c r="B1207" s="312" t="s">
        <v>207</v>
      </c>
      <c r="C1207" s="312" t="s">
        <v>329</v>
      </c>
      <c r="D1207" s="312" t="s">
        <v>785</v>
      </c>
      <c r="E1207" s="312" t="s">
        <v>28</v>
      </c>
      <c r="F1207" s="307">
        <v>16296014</v>
      </c>
      <c r="G1207" s="307">
        <v>16296014</v>
      </c>
      <c r="H1207" s="123" t="str">
        <f t="shared" si="19"/>
        <v>01061120060000120</v>
      </c>
    </row>
    <row r="1208" spans="1:8" ht="25.5">
      <c r="A1208" s="311" t="s">
        <v>949</v>
      </c>
      <c r="B1208" s="312" t="s">
        <v>207</v>
      </c>
      <c r="C1208" s="312" t="s">
        <v>329</v>
      </c>
      <c r="D1208" s="312" t="s">
        <v>785</v>
      </c>
      <c r="E1208" s="312" t="s">
        <v>322</v>
      </c>
      <c r="F1208" s="307">
        <v>12465680</v>
      </c>
      <c r="G1208" s="307">
        <v>12465680</v>
      </c>
      <c r="H1208" s="123" t="str">
        <f t="shared" si="19"/>
        <v>01061120060000121</v>
      </c>
    </row>
    <row r="1209" spans="1:8" ht="51">
      <c r="A1209" s="311" t="s">
        <v>323</v>
      </c>
      <c r="B1209" s="312" t="s">
        <v>207</v>
      </c>
      <c r="C1209" s="312" t="s">
        <v>329</v>
      </c>
      <c r="D1209" s="312" t="s">
        <v>785</v>
      </c>
      <c r="E1209" s="312" t="s">
        <v>324</v>
      </c>
      <c r="F1209" s="307">
        <v>65700</v>
      </c>
      <c r="G1209" s="307">
        <v>65700</v>
      </c>
      <c r="H1209" s="123" t="str">
        <f t="shared" si="19"/>
        <v>01061120060000122</v>
      </c>
    </row>
    <row r="1210" spans="1:8" ht="63.75">
      <c r="A1210" s="311" t="s">
        <v>1050</v>
      </c>
      <c r="B1210" s="312" t="s">
        <v>207</v>
      </c>
      <c r="C1210" s="312" t="s">
        <v>329</v>
      </c>
      <c r="D1210" s="312" t="s">
        <v>785</v>
      </c>
      <c r="E1210" s="312" t="s">
        <v>1051</v>
      </c>
      <c r="F1210" s="307">
        <v>3764634</v>
      </c>
      <c r="G1210" s="307">
        <v>3764634</v>
      </c>
      <c r="H1210" s="123" t="str">
        <f t="shared" si="19"/>
        <v>01061120060000129</v>
      </c>
    </row>
    <row r="1211" spans="1:8" ht="38.25">
      <c r="A1211" s="311" t="s">
        <v>1306</v>
      </c>
      <c r="B1211" s="312" t="s">
        <v>207</v>
      </c>
      <c r="C1211" s="312" t="s">
        <v>329</v>
      </c>
      <c r="D1211" s="312" t="s">
        <v>785</v>
      </c>
      <c r="E1211" s="312" t="s">
        <v>1307</v>
      </c>
      <c r="F1211" s="307">
        <v>1870547</v>
      </c>
      <c r="G1211" s="307">
        <v>1870547</v>
      </c>
      <c r="H1211" s="123" t="str">
        <f t="shared" si="19"/>
        <v>01061120060000200</v>
      </c>
    </row>
    <row r="1212" spans="1:8" ht="38.25">
      <c r="A1212" s="311" t="s">
        <v>1188</v>
      </c>
      <c r="B1212" s="312" t="s">
        <v>207</v>
      </c>
      <c r="C1212" s="312" t="s">
        <v>329</v>
      </c>
      <c r="D1212" s="312" t="s">
        <v>785</v>
      </c>
      <c r="E1212" s="312" t="s">
        <v>1189</v>
      </c>
      <c r="F1212" s="307">
        <v>1870547</v>
      </c>
      <c r="G1212" s="307">
        <v>1870547</v>
      </c>
      <c r="H1212" s="123" t="str">
        <f t="shared" si="19"/>
        <v>01061120060000240</v>
      </c>
    </row>
    <row r="1213" spans="1:8">
      <c r="A1213" s="311" t="s">
        <v>1214</v>
      </c>
      <c r="B1213" s="312" t="s">
        <v>207</v>
      </c>
      <c r="C1213" s="312" t="s">
        <v>329</v>
      </c>
      <c r="D1213" s="312" t="s">
        <v>785</v>
      </c>
      <c r="E1213" s="312" t="s">
        <v>327</v>
      </c>
      <c r="F1213" s="307">
        <v>1870547</v>
      </c>
      <c r="G1213" s="307">
        <v>1870547</v>
      </c>
      <c r="H1213" s="123" t="str">
        <f t="shared" si="19"/>
        <v>01061120060000244</v>
      </c>
    </row>
    <row r="1214" spans="1:8">
      <c r="A1214" s="311" t="s">
        <v>1308</v>
      </c>
      <c r="B1214" s="312" t="s">
        <v>207</v>
      </c>
      <c r="C1214" s="312" t="s">
        <v>329</v>
      </c>
      <c r="D1214" s="312" t="s">
        <v>785</v>
      </c>
      <c r="E1214" s="312" t="s">
        <v>1309</v>
      </c>
      <c r="F1214" s="307">
        <v>12500</v>
      </c>
      <c r="G1214" s="307">
        <v>12500</v>
      </c>
      <c r="H1214" s="123" t="str">
        <f t="shared" si="19"/>
        <v>01061120060000800</v>
      </c>
    </row>
    <row r="1215" spans="1:8">
      <c r="A1215" s="311" t="s">
        <v>1193</v>
      </c>
      <c r="B1215" s="312" t="s">
        <v>207</v>
      </c>
      <c r="C1215" s="312" t="s">
        <v>329</v>
      </c>
      <c r="D1215" s="312" t="s">
        <v>785</v>
      </c>
      <c r="E1215" s="312" t="s">
        <v>1194</v>
      </c>
      <c r="F1215" s="307">
        <v>12500</v>
      </c>
      <c r="G1215" s="307">
        <v>12500</v>
      </c>
      <c r="H1215" s="123" t="str">
        <f t="shared" si="19"/>
        <v>01061120060000850</v>
      </c>
    </row>
    <row r="1216" spans="1:8">
      <c r="A1216" s="311" t="s">
        <v>1053</v>
      </c>
      <c r="B1216" s="312" t="s">
        <v>207</v>
      </c>
      <c r="C1216" s="312" t="s">
        <v>329</v>
      </c>
      <c r="D1216" s="312" t="s">
        <v>785</v>
      </c>
      <c r="E1216" s="312" t="s">
        <v>1054</v>
      </c>
      <c r="F1216" s="307">
        <v>12500</v>
      </c>
      <c r="G1216" s="307">
        <v>12500</v>
      </c>
      <c r="H1216" s="123" t="str">
        <f t="shared" si="19"/>
        <v>01061120060000853</v>
      </c>
    </row>
    <row r="1217" spans="1:8" ht="127.5">
      <c r="A1217" s="311" t="s">
        <v>532</v>
      </c>
      <c r="B1217" s="312" t="s">
        <v>207</v>
      </c>
      <c r="C1217" s="312" t="s">
        <v>329</v>
      </c>
      <c r="D1217" s="312" t="s">
        <v>786</v>
      </c>
      <c r="E1217" s="312" t="s">
        <v>1166</v>
      </c>
      <c r="F1217" s="307">
        <v>1000000</v>
      </c>
      <c r="G1217" s="307">
        <v>1000000</v>
      </c>
      <c r="H1217" s="123" t="str">
        <f t="shared" si="19"/>
        <v>01061120061000</v>
      </c>
    </row>
    <row r="1218" spans="1:8" ht="76.5">
      <c r="A1218" s="311" t="s">
        <v>1305</v>
      </c>
      <c r="B1218" s="312" t="s">
        <v>207</v>
      </c>
      <c r="C1218" s="312" t="s">
        <v>329</v>
      </c>
      <c r="D1218" s="312" t="s">
        <v>786</v>
      </c>
      <c r="E1218" s="312" t="s">
        <v>271</v>
      </c>
      <c r="F1218" s="307">
        <v>1000000</v>
      </c>
      <c r="G1218" s="307">
        <v>1000000</v>
      </c>
      <c r="H1218" s="123" t="str">
        <f t="shared" si="19"/>
        <v>01061120061000100</v>
      </c>
    </row>
    <row r="1219" spans="1:8" ht="38.25">
      <c r="A1219" s="311" t="s">
        <v>1195</v>
      </c>
      <c r="B1219" s="312" t="s">
        <v>207</v>
      </c>
      <c r="C1219" s="312" t="s">
        <v>329</v>
      </c>
      <c r="D1219" s="312" t="s">
        <v>786</v>
      </c>
      <c r="E1219" s="312" t="s">
        <v>28</v>
      </c>
      <c r="F1219" s="307">
        <v>1000000</v>
      </c>
      <c r="G1219" s="307">
        <v>1000000</v>
      </c>
      <c r="H1219" s="123" t="str">
        <f t="shared" si="19"/>
        <v>01061120061000120</v>
      </c>
    </row>
    <row r="1220" spans="1:8" ht="25.5">
      <c r="A1220" s="311" t="s">
        <v>949</v>
      </c>
      <c r="B1220" s="312" t="s">
        <v>207</v>
      </c>
      <c r="C1220" s="312" t="s">
        <v>329</v>
      </c>
      <c r="D1220" s="312" t="s">
        <v>786</v>
      </c>
      <c r="E1220" s="312" t="s">
        <v>322</v>
      </c>
      <c r="F1220" s="307">
        <v>768049</v>
      </c>
      <c r="G1220" s="307">
        <v>768049</v>
      </c>
      <c r="H1220" s="123" t="str">
        <f t="shared" si="19"/>
        <v>01061120061000121</v>
      </c>
    </row>
    <row r="1221" spans="1:8" ht="63.75">
      <c r="A1221" s="311" t="s">
        <v>1050</v>
      </c>
      <c r="B1221" s="312" t="s">
        <v>207</v>
      </c>
      <c r="C1221" s="312" t="s">
        <v>329</v>
      </c>
      <c r="D1221" s="312" t="s">
        <v>786</v>
      </c>
      <c r="E1221" s="312" t="s">
        <v>1051</v>
      </c>
      <c r="F1221" s="307">
        <v>231951</v>
      </c>
      <c r="G1221" s="307">
        <v>231951</v>
      </c>
      <c r="H1221" s="123" t="str">
        <f t="shared" si="19"/>
        <v>01061120061000129</v>
      </c>
    </row>
    <row r="1222" spans="1:8" ht="114.75">
      <c r="A1222" s="311" t="s">
        <v>582</v>
      </c>
      <c r="B1222" s="312" t="s">
        <v>207</v>
      </c>
      <c r="C1222" s="312" t="s">
        <v>329</v>
      </c>
      <c r="D1222" s="312" t="s">
        <v>787</v>
      </c>
      <c r="E1222" s="312" t="s">
        <v>1166</v>
      </c>
      <c r="F1222" s="307">
        <v>200000</v>
      </c>
      <c r="G1222" s="307">
        <v>200000</v>
      </c>
      <c r="H1222" s="123" t="str">
        <f t="shared" si="19"/>
        <v>01061120067000</v>
      </c>
    </row>
    <row r="1223" spans="1:8" ht="76.5">
      <c r="A1223" s="311" t="s">
        <v>1305</v>
      </c>
      <c r="B1223" s="312" t="s">
        <v>207</v>
      </c>
      <c r="C1223" s="312" t="s">
        <v>329</v>
      </c>
      <c r="D1223" s="312" t="s">
        <v>787</v>
      </c>
      <c r="E1223" s="312" t="s">
        <v>271</v>
      </c>
      <c r="F1223" s="307">
        <v>200000</v>
      </c>
      <c r="G1223" s="307">
        <v>200000</v>
      </c>
      <c r="H1223" s="123" t="str">
        <f t="shared" si="19"/>
        <v>01061120067000100</v>
      </c>
    </row>
    <row r="1224" spans="1:8" ht="38.25">
      <c r="A1224" s="311" t="s">
        <v>1195</v>
      </c>
      <c r="B1224" s="312" t="s">
        <v>207</v>
      </c>
      <c r="C1224" s="312" t="s">
        <v>329</v>
      </c>
      <c r="D1224" s="312" t="s">
        <v>787</v>
      </c>
      <c r="E1224" s="312" t="s">
        <v>28</v>
      </c>
      <c r="F1224" s="307">
        <v>200000</v>
      </c>
      <c r="G1224" s="307">
        <v>200000</v>
      </c>
      <c r="H1224" s="123" t="str">
        <f t="shared" si="19"/>
        <v>01061120067000120</v>
      </c>
    </row>
    <row r="1225" spans="1:8" ht="51">
      <c r="A1225" s="311" t="s">
        <v>323</v>
      </c>
      <c r="B1225" s="312" t="s">
        <v>207</v>
      </c>
      <c r="C1225" s="312" t="s">
        <v>329</v>
      </c>
      <c r="D1225" s="312" t="s">
        <v>787</v>
      </c>
      <c r="E1225" s="312" t="s">
        <v>324</v>
      </c>
      <c r="F1225" s="307">
        <v>200000</v>
      </c>
      <c r="G1225" s="307">
        <v>200000</v>
      </c>
      <c r="H1225" s="123" t="str">
        <f t="shared" si="19"/>
        <v>01061120067000122</v>
      </c>
    </row>
    <row r="1226" spans="1:8" ht="102">
      <c r="A1226" s="311" t="s">
        <v>930</v>
      </c>
      <c r="B1226" s="312" t="s">
        <v>207</v>
      </c>
      <c r="C1226" s="312" t="s">
        <v>329</v>
      </c>
      <c r="D1226" s="312" t="s">
        <v>929</v>
      </c>
      <c r="E1226" s="312" t="s">
        <v>1166</v>
      </c>
      <c r="F1226" s="307">
        <v>1850875</v>
      </c>
      <c r="G1226" s="307">
        <v>1850875</v>
      </c>
      <c r="H1226" s="123" t="str">
        <f t="shared" si="19"/>
        <v>0106112006Б000</v>
      </c>
    </row>
    <row r="1227" spans="1:8" ht="76.5">
      <c r="A1227" s="311" t="s">
        <v>1305</v>
      </c>
      <c r="B1227" s="312" t="s">
        <v>207</v>
      </c>
      <c r="C1227" s="312" t="s">
        <v>329</v>
      </c>
      <c r="D1227" s="312" t="s">
        <v>929</v>
      </c>
      <c r="E1227" s="312" t="s">
        <v>271</v>
      </c>
      <c r="F1227" s="307">
        <v>1850875</v>
      </c>
      <c r="G1227" s="307">
        <v>1850875</v>
      </c>
      <c r="H1227" s="123" t="str">
        <f t="shared" si="19"/>
        <v>0106112006Б000100</v>
      </c>
    </row>
    <row r="1228" spans="1:8" ht="38.25">
      <c r="A1228" s="311" t="s">
        <v>1195</v>
      </c>
      <c r="B1228" s="312" t="s">
        <v>207</v>
      </c>
      <c r="C1228" s="312" t="s">
        <v>329</v>
      </c>
      <c r="D1228" s="312" t="s">
        <v>929</v>
      </c>
      <c r="E1228" s="312" t="s">
        <v>28</v>
      </c>
      <c r="F1228" s="307">
        <v>1850875</v>
      </c>
      <c r="G1228" s="307">
        <v>1850875</v>
      </c>
      <c r="H1228" s="123" t="str">
        <f t="shared" si="19"/>
        <v>0106112006Б000120</v>
      </c>
    </row>
    <row r="1229" spans="1:8" ht="25.5">
      <c r="A1229" s="311" t="s">
        <v>949</v>
      </c>
      <c r="B1229" s="312" t="s">
        <v>207</v>
      </c>
      <c r="C1229" s="312" t="s">
        <v>329</v>
      </c>
      <c r="D1229" s="312" t="s">
        <v>929</v>
      </c>
      <c r="E1229" s="312" t="s">
        <v>322</v>
      </c>
      <c r="F1229" s="307">
        <v>1421563</v>
      </c>
      <c r="G1229" s="307">
        <v>1421563</v>
      </c>
      <c r="H1229" s="123" t="str">
        <f t="shared" si="19"/>
        <v>0106112006Б000121</v>
      </c>
    </row>
    <row r="1230" spans="1:8" ht="63.75">
      <c r="A1230" s="311" t="s">
        <v>1050</v>
      </c>
      <c r="B1230" s="312" t="s">
        <v>207</v>
      </c>
      <c r="C1230" s="312" t="s">
        <v>329</v>
      </c>
      <c r="D1230" s="312" t="s">
        <v>929</v>
      </c>
      <c r="E1230" s="312" t="s">
        <v>1051</v>
      </c>
      <c r="F1230" s="307">
        <v>429312</v>
      </c>
      <c r="G1230" s="307">
        <v>429312</v>
      </c>
      <c r="H1230" s="123" t="str">
        <f t="shared" si="19"/>
        <v>0106112006Б000129</v>
      </c>
    </row>
    <row r="1231" spans="1:8" ht="76.5">
      <c r="A1231" s="311" t="s">
        <v>583</v>
      </c>
      <c r="B1231" s="312" t="s">
        <v>207</v>
      </c>
      <c r="C1231" s="312" t="s">
        <v>329</v>
      </c>
      <c r="D1231" s="312" t="s">
        <v>788</v>
      </c>
      <c r="E1231" s="312" t="s">
        <v>1166</v>
      </c>
      <c r="F1231" s="307">
        <v>842094</v>
      </c>
      <c r="G1231" s="307">
        <v>842094</v>
      </c>
      <c r="H1231" s="123" t="str">
        <f t="shared" si="19"/>
        <v>0106112006Г000</v>
      </c>
    </row>
    <row r="1232" spans="1:8" ht="38.25">
      <c r="A1232" s="311" t="s">
        <v>1306</v>
      </c>
      <c r="B1232" s="312" t="s">
        <v>207</v>
      </c>
      <c r="C1232" s="312" t="s">
        <v>329</v>
      </c>
      <c r="D1232" s="312" t="s">
        <v>788</v>
      </c>
      <c r="E1232" s="312" t="s">
        <v>1307</v>
      </c>
      <c r="F1232" s="307">
        <v>842094</v>
      </c>
      <c r="G1232" s="307">
        <v>842094</v>
      </c>
      <c r="H1232" s="123" t="str">
        <f t="shared" si="19"/>
        <v>0106112006Г000200</v>
      </c>
    </row>
    <row r="1233" spans="1:8" ht="38.25">
      <c r="A1233" s="311" t="s">
        <v>1188</v>
      </c>
      <c r="B1233" s="312" t="s">
        <v>207</v>
      </c>
      <c r="C1233" s="312" t="s">
        <v>329</v>
      </c>
      <c r="D1233" s="312" t="s">
        <v>788</v>
      </c>
      <c r="E1233" s="312" t="s">
        <v>1189</v>
      </c>
      <c r="F1233" s="307">
        <v>842094</v>
      </c>
      <c r="G1233" s="307">
        <v>842094</v>
      </c>
      <c r="H1233" s="123" t="str">
        <f t="shared" si="19"/>
        <v>0106112006Г000240</v>
      </c>
    </row>
    <row r="1234" spans="1:8">
      <c r="A1234" s="311" t="s">
        <v>1214</v>
      </c>
      <c r="B1234" s="312" t="s">
        <v>207</v>
      </c>
      <c r="C1234" s="312" t="s">
        <v>329</v>
      </c>
      <c r="D1234" s="312" t="s">
        <v>788</v>
      </c>
      <c r="E1234" s="312" t="s">
        <v>327</v>
      </c>
      <c r="F1234" s="307">
        <v>17221</v>
      </c>
      <c r="G1234" s="307">
        <v>17221</v>
      </c>
      <c r="H1234" s="123" t="str">
        <f t="shared" si="19"/>
        <v>0106112006Г000244</v>
      </c>
    </row>
    <row r="1235" spans="1:8">
      <c r="A1235" s="311" t="s">
        <v>1660</v>
      </c>
      <c r="B1235" s="312" t="s">
        <v>207</v>
      </c>
      <c r="C1235" s="312" t="s">
        <v>329</v>
      </c>
      <c r="D1235" s="312" t="s">
        <v>788</v>
      </c>
      <c r="E1235" s="312" t="s">
        <v>1661</v>
      </c>
      <c r="F1235" s="307">
        <v>824873</v>
      </c>
      <c r="G1235" s="307">
        <v>824873</v>
      </c>
      <c r="H1235" s="123" t="str">
        <f t="shared" si="19"/>
        <v>0106112006Г000247</v>
      </c>
    </row>
    <row r="1236" spans="1:8" ht="89.25">
      <c r="A1236" s="311" t="s">
        <v>1772</v>
      </c>
      <c r="B1236" s="312" t="s">
        <v>207</v>
      </c>
      <c r="C1236" s="312" t="s">
        <v>329</v>
      </c>
      <c r="D1236" s="312" t="s">
        <v>1773</v>
      </c>
      <c r="E1236" s="312" t="s">
        <v>1166</v>
      </c>
      <c r="F1236" s="307">
        <v>29214</v>
      </c>
      <c r="G1236" s="307">
        <v>29214</v>
      </c>
      <c r="H1236" s="123" t="str">
        <f t="shared" si="19"/>
        <v>0106112006М000</v>
      </c>
    </row>
    <row r="1237" spans="1:8" ht="38.25">
      <c r="A1237" s="311" t="s">
        <v>1306</v>
      </c>
      <c r="B1237" s="312" t="s">
        <v>207</v>
      </c>
      <c r="C1237" s="312" t="s">
        <v>329</v>
      </c>
      <c r="D1237" s="312" t="s">
        <v>1773</v>
      </c>
      <c r="E1237" s="312" t="s">
        <v>1307</v>
      </c>
      <c r="F1237" s="307">
        <v>29214</v>
      </c>
      <c r="G1237" s="307">
        <v>29214</v>
      </c>
      <c r="H1237" s="123" t="str">
        <f t="shared" si="19"/>
        <v>0106112006М000200</v>
      </c>
    </row>
    <row r="1238" spans="1:8" ht="38.25">
      <c r="A1238" s="311" t="s">
        <v>1188</v>
      </c>
      <c r="B1238" s="312" t="s">
        <v>207</v>
      </c>
      <c r="C1238" s="312" t="s">
        <v>329</v>
      </c>
      <c r="D1238" s="312" t="s">
        <v>1773</v>
      </c>
      <c r="E1238" s="312" t="s">
        <v>1189</v>
      </c>
      <c r="F1238" s="307">
        <v>29214</v>
      </c>
      <c r="G1238" s="307">
        <v>29214</v>
      </c>
      <c r="H1238" s="123" t="str">
        <f t="shared" si="19"/>
        <v>0106112006М000240</v>
      </c>
    </row>
    <row r="1239" spans="1:8">
      <c r="A1239" s="311" t="s">
        <v>1214</v>
      </c>
      <c r="B1239" s="312" t="s">
        <v>207</v>
      </c>
      <c r="C1239" s="312" t="s">
        <v>329</v>
      </c>
      <c r="D1239" s="312" t="s">
        <v>1773</v>
      </c>
      <c r="E1239" s="312" t="s">
        <v>327</v>
      </c>
      <c r="F1239" s="307">
        <v>29214</v>
      </c>
      <c r="G1239" s="307">
        <v>29214</v>
      </c>
      <c r="H1239" s="123" t="str">
        <f t="shared" si="19"/>
        <v>0106112006М000244</v>
      </c>
    </row>
    <row r="1240" spans="1:8" ht="63.75">
      <c r="A1240" s="311" t="s">
        <v>965</v>
      </c>
      <c r="B1240" s="312" t="s">
        <v>207</v>
      </c>
      <c r="C1240" s="312" t="s">
        <v>329</v>
      </c>
      <c r="D1240" s="312" t="s">
        <v>966</v>
      </c>
      <c r="E1240" s="312" t="s">
        <v>1166</v>
      </c>
      <c r="F1240" s="307">
        <v>241890</v>
      </c>
      <c r="G1240" s="307">
        <v>241890</v>
      </c>
      <c r="H1240" s="123" t="str">
        <f t="shared" si="19"/>
        <v>0106112006Э000</v>
      </c>
    </row>
    <row r="1241" spans="1:8" ht="38.25">
      <c r="A1241" s="311" t="s">
        <v>1306</v>
      </c>
      <c r="B1241" s="312" t="s">
        <v>207</v>
      </c>
      <c r="C1241" s="312" t="s">
        <v>329</v>
      </c>
      <c r="D1241" s="312" t="s">
        <v>966</v>
      </c>
      <c r="E1241" s="312" t="s">
        <v>1307</v>
      </c>
      <c r="F1241" s="307">
        <v>241890</v>
      </c>
      <c r="G1241" s="307">
        <v>241890</v>
      </c>
      <c r="H1241" s="123" t="str">
        <f t="shared" si="19"/>
        <v>0106112006Э000200</v>
      </c>
    </row>
    <row r="1242" spans="1:8" ht="38.25">
      <c r="A1242" s="311" t="s">
        <v>1188</v>
      </c>
      <c r="B1242" s="312" t="s">
        <v>207</v>
      </c>
      <c r="C1242" s="312" t="s">
        <v>329</v>
      </c>
      <c r="D1242" s="312" t="s">
        <v>966</v>
      </c>
      <c r="E1242" s="312" t="s">
        <v>1189</v>
      </c>
      <c r="F1242" s="307">
        <v>241890</v>
      </c>
      <c r="G1242" s="307">
        <v>241890</v>
      </c>
      <c r="H1242" s="123" t="str">
        <f t="shared" si="19"/>
        <v>0106112006Э000240</v>
      </c>
    </row>
    <row r="1243" spans="1:8">
      <c r="A1243" s="311" t="s">
        <v>1660</v>
      </c>
      <c r="B1243" s="312" t="s">
        <v>207</v>
      </c>
      <c r="C1243" s="312" t="s">
        <v>329</v>
      </c>
      <c r="D1243" s="312" t="s">
        <v>966</v>
      </c>
      <c r="E1243" s="312" t="s">
        <v>1661</v>
      </c>
      <c r="F1243" s="307">
        <v>241890</v>
      </c>
      <c r="G1243" s="307">
        <v>241890</v>
      </c>
      <c r="H1243" s="123" t="str">
        <f t="shared" si="19"/>
        <v>0106112006Э000247</v>
      </c>
    </row>
    <row r="1244" spans="1:8" ht="89.25">
      <c r="A1244" s="311" t="s">
        <v>533</v>
      </c>
      <c r="B1244" s="312" t="s">
        <v>207</v>
      </c>
      <c r="C1244" s="312" t="s">
        <v>329</v>
      </c>
      <c r="D1244" s="312" t="s">
        <v>789</v>
      </c>
      <c r="E1244" s="312" t="s">
        <v>1166</v>
      </c>
      <c r="F1244" s="307">
        <v>785690</v>
      </c>
      <c r="G1244" s="307">
        <v>785690</v>
      </c>
      <c r="H1244" s="123" t="str">
        <f t="shared" si="19"/>
        <v>010611200Ч0060</v>
      </c>
    </row>
    <row r="1245" spans="1:8" ht="76.5">
      <c r="A1245" s="311" t="s">
        <v>1305</v>
      </c>
      <c r="B1245" s="312" t="s">
        <v>207</v>
      </c>
      <c r="C1245" s="312" t="s">
        <v>329</v>
      </c>
      <c r="D1245" s="312" t="s">
        <v>789</v>
      </c>
      <c r="E1245" s="312" t="s">
        <v>271</v>
      </c>
      <c r="F1245" s="307">
        <v>785690</v>
      </c>
      <c r="G1245" s="307">
        <v>785690</v>
      </c>
      <c r="H1245" s="123" t="str">
        <f t="shared" si="19"/>
        <v>010611200Ч0060100</v>
      </c>
    </row>
    <row r="1246" spans="1:8" ht="38.25">
      <c r="A1246" s="311" t="s">
        <v>1195</v>
      </c>
      <c r="B1246" s="312" t="s">
        <v>207</v>
      </c>
      <c r="C1246" s="312" t="s">
        <v>329</v>
      </c>
      <c r="D1246" s="312" t="s">
        <v>789</v>
      </c>
      <c r="E1246" s="312" t="s">
        <v>28</v>
      </c>
      <c r="F1246" s="307">
        <v>785690</v>
      </c>
      <c r="G1246" s="307">
        <v>785690</v>
      </c>
      <c r="H1246" s="123" t="str">
        <f t="shared" si="19"/>
        <v>010611200Ч0060120</v>
      </c>
    </row>
    <row r="1247" spans="1:8" ht="25.5">
      <c r="A1247" s="311" t="s">
        <v>949</v>
      </c>
      <c r="B1247" s="312" t="s">
        <v>207</v>
      </c>
      <c r="C1247" s="312" t="s">
        <v>329</v>
      </c>
      <c r="D1247" s="312" t="s">
        <v>789</v>
      </c>
      <c r="E1247" s="312" t="s">
        <v>322</v>
      </c>
      <c r="F1247" s="307">
        <v>603448</v>
      </c>
      <c r="G1247" s="307">
        <v>603448</v>
      </c>
      <c r="H1247" s="123" t="str">
        <f t="shared" si="19"/>
        <v>010611200Ч0060121</v>
      </c>
    </row>
    <row r="1248" spans="1:8" ht="63.75">
      <c r="A1248" s="311" t="s">
        <v>1050</v>
      </c>
      <c r="B1248" s="312" t="s">
        <v>207</v>
      </c>
      <c r="C1248" s="312" t="s">
        <v>329</v>
      </c>
      <c r="D1248" s="312" t="s">
        <v>789</v>
      </c>
      <c r="E1248" s="312" t="s">
        <v>1051</v>
      </c>
      <c r="F1248" s="307">
        <v>182242</v>
      </c>
      <c r="G1248" s="307">
        <v>182242</v>
      </c>
      <c r="H1248" s="123" t="str">
        <f t="shared" si="19"/>
        <v>010611200Ч0060129</v>
      </c>
    </row>
    <row r="1249" spans="1:8" ht="127.5">
      <c r="A1249" s="311" t="s">
        <v>1351</v>
      </c>
      <c r="B1249" s="312" t="s">
        <v>207</v>
      </c>
      <c r="C1249" s="312" t="s">
        <v>329</v>
      </c>
      <c r="D1249" s="312" t="s">
        <v>1352</v>
      </c>
      <c r="E1249" s="312" t="s">
        <v>1166</v>
      </c>
      <c r="F1249" s="307">
        <v>25000</v>
      </c>
      <c r="G1249" s="307">
        <v>25000</v>
      </c>
      <c r="H1249" s="123" t="str">
        <f t="shared" si="19"/>
        <v>010611200Ч0070</v>
      </c>
    </row>
    <row r="1250" spans="1:8" ht="38.25">
      <c r="A1250" s="311" t="s">
        <v>1306</v>
      </c>
      <c r="B1250" s="312" t="s">
        <v>207</v>
      </c>
      <c r="C1250" s="312" t="s">
        <v>329</v>
      </c>
      <c r="D1250" s="312" t="s">
        <v>1352</v>
      </c>
      <c r="E1250" s="312" t="s">
        <v>1307</v>
      </c>
      <c r="F1250" s="307">
        <v>25000</v>
      </c>
      <c r="G1250" s="307">
        <v>25000</v>
      </c>
      <c r="H1250" s="123" t="str">
        <f t="shared" si="19"/>
        <v>010611200Ч0070200</v>
      </c>
    </row>
    <row r="1251" spans="1:8" ht="38.25">
      <c r="A1251" s="311" t="s">
        <v>1188</v>
      </c>
      <c r="B1251" s="312" t="s">
        <v>207</v>
      </c>
      <c r="C1251" s="312" t="s">
        <v>329</v>
      </c>
      <c r="D1251" s="312" t="s">
        <v>1352</v>
      </c>
      <c r="E1251" s="312" t="s">
        <v>1189</v>
      </c>
      <c r="F1251" s="307">
        <v>25000</v>
      </c>
      <c r="G1251" s="307">
        <v>25000</v>
      </c>
      <c r="H1251" s="123" t="str">
        <f t="shared" si="19"/>
        <v>010611200Ч0070240</v>
      </c>
    </row>
    <row r="1252" spans="1:8">
      <c r="A1252" s="311" t="s">
        <v>1214</v>
      </c>
      <c r="B1252" s="312" t="s">
        <v>207</v>
      </c>
      <c r="C1252" s="312" t="s">
        <v>329</v>
      </c>
      <c r="D1252" s="312" t="s">
        <v>1352</v>
      </c>
      <c r="E1252" s="312" t="s">
        <v>327</v>
      </c>
      <c r="F1252" s="307">
        <v>25000</v>
      </c>
      <c r="G1252" s="307">
        <v>25000</v>
      </c>
      <c r="H1252" s="123" t="str">
        <f t="shared" si="19"/>
        <v>010611200Ч0070244</v>
      </c>
    </row>
    <row r="1253" spans="1:8">
      <c r="A1253" s="311" t="s">
        <v>60</v>
      </c>
      <c r="B1253" s="312" t="s">
        <v>207</v>
      </c>
      <c r="C1253" s="312" t="s">
        <v>423</v>
      </c>
      <c r="D1253" s="312" t="s">
        <v>1166</v>
      </c>
      <c r="E1253" s="312" t="s">
        <v>1166</v>
      </c>
      <c r="F1253" s="307">
        <v>3000000</v>
      </c>
      <c r="G1253" s="307">
        <v>3000000</v>
      </c>
      <c r="H1253" s="123" t="str">
        <f t="shared" si="19"/>
        <v>0111</v>
      </c>
    </row>
    <row r="1254" spans="1:8" ht="25.5">
      <c r="A1254" s="311" t="s">
        <v>598</v>
      </c>
      <c r="B1254" s="312" t="s">
        <v>207</v>
      </c>
      <c r="C1254" s="312" t="s">
        <v>423</v>
      </c>
      <c r="D1254" s="312" t="s">
        <v>1007</v>
      </c>
      <c r="E1254" s="312" t="s">
        <v>1166</v>
      </c>
      <c r="F1254" s="307">
        <v>3000000</v>
      </c>
      <c r="G1254" s="307">
        <v>3000000</v>
      </c>
      <c r="H1254" s="123" t="str">
        <f t="shared" ref="H1254:H1316" si="20">CONCATENATE(C1254,,D1254,E1254)</f>
        <v>01119000000000</v>
      </c>
    </row>
    <row r="1255" spans="1:8" ht="51">
      <c r="A1255" s="311" t="s">
        <v>424</v>
      </c>
      <c r="B1255" s="312" t="s">
        <v>207</v>
      </c>
      <c r="C1255" s="312" t="s">
        <v>423</v>
      </c>
      <c r="D1255" s="312" t="s">
        <v>1008</v>
      </c>
      <c r="E1255" s="312" t="s">
        <v>1166</v>
      </c>
      <c r="F1255" s="307">
        <v>3000000</v>
      </c>
      <c r="G1255" s="307">
        <v>3000000</v>
      </c>
      <c r="H1255" s="123" t="str">
        <f t="shared" si="20"/>
        <v>01119010000000</v>
      </c>
    </row>
    <row r="1256" spans="1:8" ht="51">
      <c r="A1256" s="311" t="s">
        <v>424</v>
      </c>
      <c r="B1256" s="312" t="s">
        <v>207</v>
      </c>
      <c r="C1256" s="312" t="s">
        <v>423</v>
      </c>
      <c r="D1256" s="312" t="s">
        <v>790</v>
      </c>
      <c r="E1256" s="312" t="s">
        <v>1166</v>
      </c>
      <c r="F1256" s="307">
        <v>3000000</v>
      </c>
      <c r="G1256" s="307">
        <v>3000000</v>
      </c>
      <c r="H1256" s="123" t="str">
        <f t="shared" si="20"/>
        <v>01119010080000</v>
      </c>
    </row>
    <row r="1257" spans="1:8">
      <c r="A1257" s="311" t="s">
        <v>1308</v>
      </c>
      <c r="B1257" s="312" t="s">
        <v>207</v>
      </c>
      <c r="C1257" s="312" t="s">
        <v>423</v>
      </c>
      <c r="D1257" s="312" t="s">
        <v>790</v>
      </c>
      <c r="E1257" s="312" t="s">
        <v>1309</v>
      </c>
      <c r="F1257" s="307">
        <v>3000000</v>
      </c>
      <c r="G1257" s="307">
        <v>3000000</v>
      </c>
      <c r="H1257" s="123" t="str">
        <f t="shared" si="20"/>
        <v>01119010080000800</v>
      </c>
    </row>
    <row r="1258" spans="1:8">
      <c r="A1258" s="311" t="s">
        <v>425</v>
      </c>
      <c r="B1258" s="312" t="s">
        <v>207</v>
      </c>
      <c r="C1258" s="312" t="s">
        <v>423</v>
      </c>
      <c r="D1258" s="312" t="s">
        <v>790</v>
      </c>
      <c r="E1258" s="312" t="s">
        <v>426</v>
      </c>
      <c r="F1258" s="307">
        <v>3000000</v>
      </c>
      <c r="G1258" s="307">
        <v>3000000</v>
      </c>
      <c r="H1258" s="123" t="str">
        <f t="shared" si="20"/>
        <v>01119010080000870</v>
      </c>
    </row>
    <row r="1259" spans="1:8">
      <c r="A1259" s="311" t="s">
        <v>216</v>
      </c>
      <c r="B1259" s="312" t="s">
        <v>207</v>
      </c>
      <c r="C1259" s="312" t="s">
        <v>335</v>
      </c>
      <c r="D1259" s="312" t="s">
        <v>1166</v>
      </c>
      <c r="E1259" s="312" t="s">
        <v>1166</v>
      </c>
      <c r="F1259" s="307">
        <v>424900</v>
      </c>
      <c r="G1259" s="307">
        <v>424900</v>
      </c>
      <c r="H1259" s="123" t="str">
        <f t="shared" si="20"/>
        <v>0113</v>
      </c>
    </row>
    <row r="1260" spans="1:8" ht="38.25">
      <c r="A1260" s="311" t="s">
        <v>1350</v>
      </c>
      <c r="B1260" s="312" t="s">
        <v>207</v>
      </c>
      <c r="C1260" s="312" t="s">
        <v>335</v>
      </c>
      <c r="D1260" s="312" t="s">
        <v>995</v>
      </c>
      <c r="E1260" s="312" t="s">
        <v>1166</v>
      </c>
      <c r="F1260" s="307">
        <v>324900</v>
      </c>
      <c r="G1260" s="307">
        <v>324900</v>
      </c>
      <c r="H1260" s="123" t="str">
        <f t="shared" si="20"/>
        <v>01131100000000</v>
      </c>
    </row>
    <row r="1261" spans="1:8" ht="76.5">
      <c r="A1261" s="311" t="s">
        <v>1353</v>
      </c>
      <c r="B1261" s="312" t="s">
        <v>207</v>
      </c>
      <c r="C1261" s="312" t="s">
        <v>335</v>
      </c>
      <c r="D1261" s="312" t="s">
        <v>996</v>
      </c>
      <c r="E1261" s="312" t="s">
        <v>1166</v>
      </c>
      <c r="F1261" s="307">
        <v>324900</v>
      </c>
      <c r="G1261" s="307">
        <v>324900</v>
      </c>
      <c r="H1261" s="123" t="str">
        <f t="shared" si="20"/>
        <v>01131110000000</v>
      </c>
    </row>
    <row r="1262" spans="1:8" ht="165.75">
      <c r="A1262" s="311" t="s">
        <v>1453</v>
      </c>
      <c r="B1262" s="312" t="s">
        <v>207</v>
      </c>
      <c r="C1262" s="312" t="s">
        <v>335</v>
      </c>
      <c r="D1262" s="312" t="s">
        <v>791</v>
      </c>
      <c r="E1262" s="312" t="s">
        <v>1166</v>
      </c>
      <c r="F1262" s="307">
        <v>324900</v>
      </c>
      <c r="G1262" s="307">
        <v>324900</v>
      </c>
      <c r="H1262" s="123" t="str">
        <f t="shared" si="20"/>
        <v>01131110075140</v>
      </c>
    </row>
    <row r="1263" spans="1:8">
      <c r="A1263" s="311" t="s">
        <v>1316</v>
      </c>
      <c r="B1263" s="312" t="s">
        <v>207</v>
      </c>
      <c r="C1263" s="312" t="s">
        <v>335</v>
      </c>
      <c r="D1263" s="312" t="s">
        <v>791</v>
      </c>
      <c r="E1263" s="312" t="s">
        <v>1317</v>
      </c>
      <c r="F1263" s="307">
        <v>324900</v>
      </c>
      <c r="G1263" s="307">
        <v>324900</v>
      </c>
      <c r="H1263" s="123" t="str">
        <f t="shared" si="20"/>
        <v>01131110075140500</v>
      </c>
    </row>
    <row r="1264" spans="1:8">
      <c r="A1264" s="311" t="s">
        <v>431</v>
      </c>
      <c r="B1264" s="312" t="s">
        <v>207</v>
      </c>
      <c r="C1264" s="312" t="s">
        <v>335</v>
      </c>
      <c r="D1264" s="312" t="s">
        <v>791</v>
      </c>
      <c r="E1264" s="312" t="s">
        <v>432</v>
      </c>
      <c r="F1264" s="307">
        <v>324900</v>
      </c>
      <c r="G1264" s="307">
        <v>324900</v>
      </c>
      <c r="H1264" s="123" t="str">
        <f t="shared" si="20"/>
        <v>01131110075140530</v>
      </c>
    </row>
    <row r="1265" spans="1:10" ht="25.5">
      <c r="A1265" s="311" t="s">
        <v>598</v>
      </c>
      <c r="B1265" s="312" t="s">
        <v>207</v>
      </c>
      <c r="C1265" s="312" t="s">
        <v>335</v>
      </c>
      <c r="D1265" s="312" t="s">
        <v>1007</v>
      </c>
      <c r="E1265" s="312" t="s">
        <v>1166</v>
      </c>
      <c r="F1265" s="307">
        <v>100000</v>
      </c>
      <c r="G1265" s="307">
        <v>100000</v>
      </c>
      <c r="H1265" s="123" t="str">
        <f t="shared" si="20"/>
        <v>01139000000000</v>
      </c>
    </row>
    <row r="1266" spans="1:10" ht="38.25">
      <c r="A1266" s="311" t="s">
        <v>428</v>
      </c>
      <c r="B1266" s="312" t="s">
        <v>207</v>
      </c>
      <c r="C1266" s="312" t="s">
        <v>335</v>
      </c>
      <c r="D1266" s="312" t="s">
        <v>1011</v>
      </c>
      <c r="E1266" s="312" t="s">
        <v>1166</v>
      </c>
      <c r="F1266" s="307">
        <v>100000</v>
      </c>
      <c r="G1266" s="307">
        <v>100000</v>
      </c>
      <c r="H1266" s="123" t="str">
        <f t="shared" si="20"/>
        <v>01139090000000</v>
      </c>
    </row>
    <row r="1267" spans="1:10" ht="38.25">
      <c r="A1267" s="311" t="s">
        <v>428</v>
      </c>
      <c r="B1267" s="312" t="s">
        <v>207</v>
      </c>
      <c r="C1267" s="312" t="s">
        <v>335</v>
      </c>
      <c r="D1267" s="312" t="s">
        <v>792</v>
      </c>
      <c r="E1267" s="312" t="s">
        <v>1166</v>
      </c>
      <c r="F1267" s="307">
        <v>100000</v>
      </c>
      <c r="G1267" s="307">
        <v>100000</v>
      </c>
      <c r="H1267" s="123" t="str">
        <f t="shared" si="20"/>
        <v>01139090080000</v>
      </c>
    </row>
    <row r="1268" spans="1:10">
      <c r="A1268" s="311" t="s">
        <v>1308</v>
      </c>
      <c r="B1268" s="312" t="s">
        <v>207</v>
      </c>
      <c r="C1268" s="312" t="s">
        <v>335</v>
      </c>
      <c r="D1268" s="312" t="s">
        <v>792</v>
      </c>
      <c r="E1268" s="312" t="s">
        <v>1309</v>
      </c>
      <c r="F1268" s="307">
        <v>100000</v>
      </c>
      <c r="G1268" s="307">
        <v>100000</v>
      </c>
      <c r="H1268" s="123" t="str">
        <f t="shared" si="20"/>
        <v>01139090080000800</v>
      </c>
    </row>
    <row r="1269" spans="1:10">
      <c r="A1269" s="311" t="s">
        <v>1202</v>
      </c>
      <c r="B1269" s="312" t="s">
        <v>207</v>
      </c>
      <c r="C1269" s="312" t="s">
        <v>335</v>
      </c>
      <c r="D1269" s="312" t="s">
        <v>792</v>
      </c>
      <c r="E1269" s="312" t="s">
        <v>200</v>
      </c>
      <c r="F1269" s="307">
        <v>100000</v>
      </c>
      <c r="G1269" s="307">
        <v>100000</v>
      </c>
      <c r="H1269" s="123" t="str">
        <f t="shared" si="20"/>
        <v>01139090080000830</v>
      </c>
    </row>
    <row r="1270" spans="1:10" ht="38.25">
      <c r="A1270" s="311" t="s">
        <v>1155</v>
      </c>
      <c r="B1270" s="312" t="s">
        <v>207</v>
      </c>
      <c r="C1270" s="312" t="s">
        <v>335</v>
      </c>
      <c r="D1270" s="312" t="s">
        <v>792</v>
      </c>
      <c r="E1270" s="312" t="s">
        <v>429</v>
      </c>
      <c r="F1270" s="307">
        <v>100000</v>
      </c>
      <c r="G1270" s="307">
        <v>100000</v>
      </c>
      <c r="H1270" s="123" t="str">
        <f t="shared" si="20"/>
        <v>01139090080000831</v>
      </c>
    </row>
    <row r="1271" spans="1:10">
      <c r="A1271" s="311" t="s">
        <v>186</v>
      </c>
      <c r="B1271" s="312" t="s">
        <v>207</v>
      </c>
      <c r="C1271" s="312" t="s">
        <v>1146</v>
      </c>
      <c r="D1271" s="312" t="s">
        <v>1166</v>
      </c>
      <c r="E1271" s="312" t="s">
        <v>1166</v>
      </c>
      <c r="F1271" s="307">
        <v>6802800</v>
      </c>
      <c r="G1271" s="307">
        <v>0</v>
      </c>
      <c r="H1271" s="123" t="str">
        <f t="shared" si="20"/>
        <v>0200</v>
      </c>
    </row>
    <row r="1272" spans="1:10" ht="25.5">
      <c r="A1272" s="311" t="s">
        <v>187</v>
      </c>
      <c r="B1272" s="312" t="s">
        <v>207</v>
      </c>
      <c r="C1272" s="312" t="s">
        <v>430</v>
      </c>
      <c r="D1272" s="312" t="s">
        <v>1166</v>
      </c>
      <c r="E1272" s="312" t="s">
        <v>1166</v>
      </c>
      <c r="F1272" s="307">
        <v>6802800</v>
      </c>
      <c r="G1272" s="307">
        <v>0</v>
      </c>
      <c r="H1272" s="123" t="str">
        <f t="shared" si="20"/>
        <v>0203</v>
      </c>
      <c r="J1272" s="106"/>
    </row>
    <row r="1273" spans="1:10" ht="38.25">
      <c r="A1273" s="382" t="s">
        <v>1350</v>
      </c>
      <c r="B1273" s="210" t="s">
        <v>207</v>
      </c>
      <c r="C1273" s="210" t="s">
        <v>430</v>
      </c>
      <c r="D1273" s="210" t="s">
        <v>995</v>
      </c>
      <c r="E1273" s="210" t="s">
        <v>1166</v>
      </c>
      <c r="F1273" s="165">
        <v>6802800</v>
      </c>
      <c r="G1273" s="165">
        <v>0</v>
      </c>
      <c r="H1273" s="123" t="str">
        <f t="shared" si="20"/>
        <v>02031100000000</v>
      </c>
    </row>
    <row r="1274" spans="1:10" ht="76.5">
      <c r="A1274" s="382" t="s">
        <v>1353</v>
      </c>
      <c r="B1274" s="210" t="s">
        <v>207</v>
      </c>
      <c r="C1274" s="210" t="s">
        <v>430</v>
      </c>
      <c r="D1274" s="210" t="s">
        <v>996</v>
      </c>
      <c r="E1274" s="210" t="s">
        <v>1166</v>
      </c>
      <c r="F1274" s="165">
        <v>6802800</v>
      </c>
      <c r="G1274" s="165">
        <v>0</v>
      </c>
      <c r="H1274" s="123" t="str">
        <f t="shared" si="20"/>
        <v>02031110000000</v>
      </c>
    </row>
    <row r="1275" spans="1:10" ht="140.25">
      <c r="A1275" s="382" t="s">
        <v>1870</v>
      </c>
      <c r="B1275" s="210" t="s">
        <v>207</v>
      </c>
      <c r="C1275" s="210" t="s">
        <v>430</v>
      </c>
      <c r="D1275" s="210" t="s">
        <v>793</v>
      </c>
      <c r="E1275" s="210" t="s">
        <v>1166</v>
      </c>
      <c r="F1275" s="165">
        <v>6802800</v>
      </c>
      <c r="G1275" s="165">
        <v>0</v>
      </c>
      <c r="H1275" s="123" t="str">
        <f t="shared" si="20"/>
        <v>02031110051180</v>
      </c>
    </row>
    <row r="1276" spans="1:10">
      <c r="A1276" s="382" t="s">
        <v>1316</v>
      </c>
      <c r="B1276" s="210" t="s">
        <v>207</v>
      </c>
      <c r="C1276" s="210" t="s">
        <v>430</v>
      </c>
      <c r="D1276" s="210" t="s">
        <v>793</v>
      </c>
      <c r="E1276" s="210" t="s">
        <v>1317</v>
      </c>
      <c r="F1276" s="165">
        <v>6802800</v>
      </c>
      <c r="G1276" s="165">
        <v>0</v>
      </c>
      <c r="H1276" s="123" t="str">
        <f t="shared" si="20"/>
        <v>02031110051180500</v>
      </c>
    </row>
    <row r="1277" spans="1:10">
      <c r="A1277" s="382" t="s">
        <v>431</v>
      </c>
      <c r="B1277" s="210" t="s">
        <v>207</v>
      </c>
      <c r="C1277" s="210" t="s">
        <v>430</v>
      </c>
      <c r="D1277" s="210" t="s">
        <v>793</v>
      </c>
      <c r="E1277" s="210" t="s">
        <v>432</v>
      </c>
      <c r="F1277" s="165">
        <v>6802800</v>
      </c>
      <c r="G1277" s="165">
        <v>0</v>
      </c>
      <c r="H1277" s="123" t="str">
        <f t="shared" si="20"/>
        <v>02031110051180530</v>
      </c>
    </row>
    <row r="1278" spans="1:10">
      <c r="A1278" s="382" t="s">
        <v>182</v>
      </c>
      <c r="B1278" s="210" t="s">
        <v>207</v>
      </c>
      <c r="C1278" s="210" t="s">
        <v>1132</v>
      </c>
      <c r="D1278" s="210" t="s">
        <v>1166</v>
      </c>
      <c r="E1278" s="210" t="s">
        <v>1166</v>
      </c>
      <c r="F1278" s="165">
        <v>29440500</v>
      </c>
      <c r="G1278" s="165">
        <v>29440500</v>
      </c>
      <c r="H1278" s="123" t="str">
        <f t="shared" si="20"/>
        <v>0400</v>
      </c>
    </row>
    <row r="1279" spans="1:10">
      <c r="A1279" s="382" t="s">
        <v>250</v>
      </c>
      <c r="B1279" s="210" t="s">
        <v>207</v>
      </c>
      <c r="C1279" s="210" t="s">
        <v>355</v>
      </c>
      <c r="D1279" s="210" t="s">
        <v>1166</v>
      </c>
      <c r="E1279" s="210" t="s">
        <v>1166</v>
      </c>
      <c r="F1279" s="165">
        <v>29440500</v>
      </c>
      <c r="G1279" s="165">
        <v>29440500</v>
      </c>
      <c r="H1279" s="123" t="str">
        <f t="shared" si="20"/>
        <v>0409</v>
      </c>
    </row>
    <row r="1280" spans="1:10" ht="38.25">
      <c r="A1280" s="382" t="s">
        <v>480</v>
      </c>
      <c r="B1280" s="210" t="s">
        <v>207</v>
      </c>
      <c r="C1280" s="210" t="s">
        <v>355</v>
      </c>
      <c r="D1280" s="210" t="s">
        <v>989</v>
      </c>
      <c r="E1280" s="210" t="s">
        <v>1166</v>
      </c>
      <c r="F1280" s="165">
        <v>29440500</v>
      </c>
      <c r="G1280" s="165">
        <v>29440500</v>
      </c>
      <c r="H1280" s="123" t="str">
        <f t="shared" si="20"/>
        <v>04090900000000</v>
      </c>
    </row>
    <row r="1281" spans="1:8" ht="25.5">
      <c r="A1281" s="382" t="s">
        <v>481</v>
      </c>
      <c r="B1281" s="210" t="s">
        <v>207</v>
      </c>
      <c r="C1281" s="210" t="s">
        <v>355</v>
      </c>
      <c r="D1281" s="210" t="s">
        <v>990</v>
      </c>
      <c r="E1281" s="210" t="s">
        <v>1166</v>
      </c>
      <c r="F1281" s="165">
        <v>29440500</v>
      </c>
      <c r="G1281" s="165">
        <v>29440500</v>
      </c>
      <c r="H1281" s="123" t="str">
        <f t="shared" si="20"/>
        <v>04090910000000</v>
      </c>
    </row>
    <row r="1282" spans="1:8" ht="127.5">
      <c r="A1282" s="382" t="s">
        <v>1924</v>
      </c>
      <c r="B1282" s="210" t="s">
        <v>207</v>
      </c>
      <c r="C1282" s="210" t="s">
        <v>355</v>
      </c>
      <c r="D1282" s="210" t="s">
        <v>1774</v>
      </c>
      <c r="E1282" s="210" t="s">
        <v>1166</v>
      </c>
      <c r="F1282" s="165">
        <v>29440500</v>
      </c>
      <c r="G1282" s="165">
        <v>29440500</v>
      </c>
      <c r="H1282" s="123" t="str">
        <f t="shared" si="20"/>
        <v>040909100Ч0030</v>
      </c>
    </row>
    <row r="1283" spans="1:8">
      <c r="A1283" s="382" t="s">
        <v>1316</v>
      </c>
      <c r="B1283" s="210" t="s">
        <v>207</v>
      </c>
      <c r="C1283" s="210" t="s">
        <v>355</v>
      </c>
      <c r="D1283" s="210" t="s">
        <v>1774</v>
      </c>
      <c r="E1283" s="210" t="s">
        <v>1317</v>
      </c>
      <c r="F1283" s="165">
        <v>29440500</v>
      </c>
      <c r="G1283" s="165">
        <v>29440500</v>
      </c>
      <c r="H1283" s="123" t="str">
        <f t="shared" si="20"/>
        <v>040909100Ч0030500</v>
      </c>
    </row>
    <row r="1284" spans="1:8">
      <c r="A1284" s="382" t="s">
        <v>68</v>
      </c>
      <c r="B1284" s="210" t="s">
        <v>207</v>
      </c>
      <c r="C1284" s="210" t="s">
        <v>355</v>
      </c>
      <c r="D1284" s="210" t="s">
        <v>1774</v>
      </c>
      <c r="E1284" s="210" t="s">
        <v>427</v>
      </c>
      <c r="F1284" s="165">
        <v>29440500</v>
      </c>
      <c r="G1284" s="165">
        <v>29440500</v>
      </c>
      <c r="H1284" s="123" t="str">
        <f t="shared" si="20"/>
        <v>040909100Ч0030540</v>
      </c>
    </row>
    <row r="1285" spans="1:8">
      <c r="A1285" s="382" t="s">
        <v>139</v>
      </c>
      <c r="B1285" s="210" t="s">
        <v>207</v>
      </c>
      <c r="C1285" s="210" t="s">
        <v>1134</v>
      </c>
      <c r="D1285" s="210" t="s">
        <v>1166</v>
      </c>
      <c r="E1285" s="210" t="s">
        <v>1166</v>
      </c>
      <c r="F1285" s="165">
        <v>2578250</v>
      </c>
      <c r="G1285" s="165">
        <v>2578250</v>
      </c>
      <c r="H1285" s="123" t="str">
        <f t="shared" si="20"/>
        <v>0700</v>
      </c>
    </row>
    <row r="1286" spans="1:8">
      <c r="A1286" s="382" t="s">
        <v>1071</v>
      </c>
      <c r="B1286" s="210" t="s">
        <v>207</v>
      </c>
      <c r="C1286" s="210" t="s">
        <v>362</v>
      </c>
      <c r="D1286" s="210" t="s">
        <v>1166</v>
      </c>
      <c r="E1286" s="210" t="s">
        <v>1166</v>
      </c>
      <c r="F1286" s="165">
        <v>2578250</v>
      </c>
      <c r="G1286" s="165">
        <v>2578250</v>
      </c>
      <c r="H1286" s="123" t="str">
        <f t="shared" si="20"/>
        <v>0707</v>
      </c>
    </row>
    <row r="1287" spans="1:8" ht="25.5">
      <c r="A1287" s="382" t="s">
        <v>463</v>
      </c>
      <c r="B1287" s="210" t="s">
        <v>207</v>
      </c>
      <c r="C1287" s="210" t="s">
        <v>362</v>
      </c>
      <c r="D1287" s="210" t="s">
        <v>981</v>
      </c>
      <c r="E1287" s="210" t="s">
        <v>1166</v>
      </c>
      <c r="F1287" s="165">
        <v>2578250</v>
      </c>
      <c r="G1287" s="165">
        <v>2578250</v>
      </c>
      <c r="H1287" s="123" t="str">
        <f t="shared" si="20"/>
        <v>07070600000000</v>
      </c>
    </row>
    <row r="1288" spans="1:8" ht="38.25">
      <c r="A1288" s="382" t="s">
        <v>464</v>
      </c>
      <c r="B1288" s="210" t="s">
        <v>207</v>
      </c>
      <c r="C1288" s="210" t="s">
        <v>362</v>
      </c>
      <c r="D1288" s="210" t="s">
        <v>982</v>
      </c>
      <c r="E1288" s="210" t="s">
        <v>1166</v>
      </c>
      <c r="F1288" s="165">
        <v>2578250</v>
      </c>
      <c r="G1288" s="165">
        <v>2578250</v>
      </c>
      <c r="H1288" s="123" t="str">
        <f t="shared" si="20"/>
        <v>07070610000000</v>
      </c>
    </row>
    <row r="1289" spans="1:8" ht="153">
      <c r="A1289" s="382" t="s">
        <v>1456</v>
      </c>
      <c r="B1289" s="210" t="s">
        <v>207</v>
      </c>
      <c r="C1289" s="210" t="s">
        <v>362</v>
      </c>
      <c r="D1289" s="210" t="s">
        <v>796</v>
      </c>
      <c r="E1289" s="210" t="s">
        <v>1166</v>
      </c>
      <c r="F1289" s="165">
        <v>2578250</v>
      </c>
      <c r="G1289" s="165">
        <v>2578250</v>
      </c>
      <c r="H1289" s="123" t="str">
        <f t="shared" si="20"/>
        <v>070706100Ч0050</v>
      </c>
    </row>
    <row r="1290" spans="1:8">
      <c r="A1290" s="382" t="s">
        <v>1316</v>
      </c>
      <c r="B1290" s="210" t="s">
        <v>207</v>
      </c>
      <c r="C1290" s="210" t="s">
        <v>362</v>
      </c>
      <c r="D1290" s="210" t="s">
        <v>796</v>
      </c>
      <c r="E1290" s="210" t="s">
        <v>1317</v>
      </c>
      <c r="F1290" s="165">
        <v>2578250</v>
      </c>
      <c r="G1290" s="165">
        <v>2578250</v>
      </c>
      <c r="H1290" s="123" t="str">
        <f t="shared" si="20"/>
        <v>070706100Ч0050500</v>
      </c>
    </row>
    <row r="1291" spans="1:8">
      <c r="A1291" s="382" t="s">
        <v>68</v>
      </c>
      <c r="B1291" s="210" t="s">
        <v>207</v>
      </c>
      <c r="C1291" s="210" t="s">
        <v>362</v>
      </c>
      <c r="D1291" s="210" t="s">
        <v>796</v>
      </c>
      <c r="E1291" s="210" t="s">
        <v>427</v>
      </c>
      <c r="F1291" s="165">
        <v>2578250</v>
      </c>
      <c r="G1291" s="165">
        <v>2578250</v>
      </c>
      <c r="H1291" s="123" t="str">
        <f t="shared" si="20"/>
        <v>070706100Ч0050540</v>
      </c>
    </row>
    <row r="1292" spans="1:8" ht="25.5">
      <c r="A1292" s="382" t="s">
        <v>2032</v>
      </c>
      <c r="B1292" s="210" t="s">
        <v>207</v>
      </c>
      <c r="C1292" s="210" t="s">
        <v>2033</v>
      </c>
      <c r="D1292" s="210" t="s">
        <v>1166</v>
      </c>
      <c r="E1292" s="210" t="s">
        <v>1166</v>
      </c>
      <c r="F1292" s="165">
        <v>55790</v>
      </c>
      <c r="G1292" s="165">
        <v>2740</v>
      </c>
      <c r="H1292" s="123" t="str">
        <f t="shared" si="20"/>
        <v>1300</v>
      </c>
    </row>
    <row r="1293" spans="1:8" ht="25.5">
      <c r="A1293" s="382" t="s">
        <v>2034</v>
      </c>
      <c r="B1293" s="210" t="s">
        <v>207</v>
      </c>
      <c r="C1293" s="210" t="s">
        <v>2035</v>
      </c>
      <c r="D1293" s="210" t="s">
        <v>1166</v>
      </c>
      <c r="E1293" s="210" t="s">
        <v>1166</v>
      </c>
      <c r="F1293" s="165">
        <v>55790</v>
      </c>
      <c r="G1293" s="165">
        <v>2740</v>
      </c>
      <c r="H1293" s="123" t="str">
        <f t="shared" si="20"/>
        <v>1301</v>
      </c>
    </row>
    <row r="1294" spans="1:8" ht="25.5">
      <c r="A1294" s="382" t="s">
        <v>598</v>
      </c>
      <c r="B1294" s="5" t="s">
        <v>207</v>
      </c>
      <c r="C1294" s="5" t="s">
        <v>2035</v>
      </c>
      <c r="D1294" s="210" t="s">
        <v>1007</v>
      </c>
      <c r="E1294" s="210" t="s">
        <v>1166</v>
      </c>
      <c r="F1294" s="140">
        <v>55790</v>
      </c>
      <c r="G1294" s="423">
        <v>2740</v>
      </c>
      <c r="H1294" s="123" t="str">
        <f t="shared" si="20"/>
        <v>13019000000000</v>
      </c>
    </row>
    <row r="1295" spans="1:8" ht="38.25">
      <c r="A1295" s="382" t="s">
        <v>428</v>
      </c>
      <c r="B1295" s="210" t="s">
        <v>207</v>
      </c>
      <c r="C1295" s="210" t="s">
        <v>2035</v>
      </c>
      <c r="D1295" s="210" t="s">
        <v>1011</v>
      </c>
      <c r="E1295" s="210" t="s">
        <v>1166</v>
      </c>
      <c r="F1295" s="165">
        <v>55790</v>
      </c>
      <c r="G1295" s="165">
        <v>2740</v>
      </c>
      <c r="H1295" s="123" t="str">
        <f t="shared" si="20"/>
        <v>13019090000000</v>
      </c>
    </row>
    <row r="1296" spans="1:8" ht="38.25">
      <c r="A1296" s="382" t="s">
        <v>428</v>
      </c>
      <c r="B1296" s="210" t="s">
        <v>207</v>
      </c>
      <c r="C1296" s="210" t="s">
        <v>2035</v>
      </c>
      <c r="D1296" s="210" t="s">
        <v>792</v>
      </c>
      <c r="E1296" s="210" t="s">
        <v>1166</v>
      </c>
      <c r="F1296" s="165">
        <v>55790</v>
      </c>
      <c r="G1296" s="165">
        <v>2740</v>
      </c>
      <c r="H1296" s="123" t="str">
        <f t="shared" si="20"/>
        <v>13019090080000</v>
      </c>
    </row>
    <row r="1297" spans="1:8" ht="25.5">
      <c r="A1297" s="382" t="s">
        <v>2036</v>
      </c>
      <c r="B1297" s="210" t="s">
        <v>207</v>
      </c>
      <c r="C1297" s="210" t="s">
        <v>2035</v>
      </c>
      <c r="D1297" s="210" t="s">
        <v>792</v>
      </c>
      <c r="E1297" s="210" t="s">
        <v>2037</v>
      </c>
      <c r="F1297" s="165">
        <v>55790</v>
      </c>
      <c r="G1297" s="165">
        <v>2740</v>
      </c>
      <c r="H1297" s="123" t="str">
        <f t="shared" si="20"/>
        <v>13019090080000700</v>
      </c>
    </row>
    <row r="1298" spans="1:8">
      <c r="A1298" s="382" t="s">
        <v>2038</v>
      </c>
      <c r="B1298" s="210" t="s">
        <v>207</v>
      </c>
      <c r="C1298" s="210" t="s">
        <v>2035</v>
      </c>
      <c r="D1298" s="210" t="s">
        <v>792</v>
      </c>
      <c r="E1298" s="210" t="s">
        <v>2039</v>
      </c>
      <c r="F1298" s="165">
        <v>55790</v>
      </c>
      <c r="G1298" s="165">
        <v>2740</v>
      </c>
      <c r="H1298" s="123" t="str">
        <f t="shared" si="20"/>
        <v>13019090080000730</v>
      </c>
    </row>
    <row r="1299" spans="1:8" ht="51">
      <c r="A1299" s="382" t="s">
        <v>1147</v>
      </c>
      <c r="B1299" s="210" t="s">
        <v>207</v>
      </c>
      <c r="C1299" s="210" t="s">
        <v>1148</v>
      </c>
      <c r="D1299" s="210" t="s">
        <v>1166</v>
      </c>
      <c r="E1299" s="210" t="s">
        <v>1166</v>
      </c>
      <c r="F1299" s="165">
        <v>140204400</v>
      </c>
      <c r="G1299" s="165">
        <v>140204400</v>
      </c>
      <c r="H1299" s="123" t="str">
        <f t="shared" si="20"/>
        <v>1400</v>
      </c>
    </row>
    <row r="1300" spans="1:8" ht="38.25">
      <c r="A1300" s="382" t="s">
        <v>210</v>
      </c>
      <c r="B1300" s="210" t="s">
        <v>207</v>
      </c>
      <c r="C1300" s="210" t="s">
        <v>434</v>
      </c>
      <c r="D1300" s="210" t="s">
        <v>1166</v>
      </c>
      <c r="E1300" s="210" t="s">
        <v>1166</v>
      </c>
      <c r="F1300" s="165">
        <v>104709600</v>
      </c>
      <c r="G1300" s="165">
        <v>104709600</v>
      </c>
      <c r="H1300" s="123" t="str">
        <f t="shared" si="20"/>
        <v>1401</v>
      </c>
    </row>
    <row r="1301" spans="1:8" ht="38.25">
      <c r="A1301" s="382" t="s">
        <v>1350</v>
      </c>
      <c r="B1301" s="210" t="s">
        <v>207</v>
      </c>
      <c r="C1301" s="210" t="s">
        <v>434</v>
      </c>
      <c r="D1301" s="210" t="s">
        <v>995</v>
      </c>
      <c r="E1301" s="210" t="s">
        <v>1166</v>
      </c>
      <c r="F1301" s="165">
        <v>104709600</v>
      </c>
      <c r="G1301" s="165">
        <v>104709600</v>
      </c>
      <c r="H1301" s="123" t="str">
        <f t="shared" si="20"/>
        <v>14011100000000</v>
      </c>
    </row>
    <row r="1302" spans="1:8" ht="76.5">
      <c r="A1302" s="382" t="s">
        <v>1353</v>
      </c>
      <c r="B1302" s="210" t="s">
        <v>207</v>
      </c>
      <c r="C1302" s="210" t="s">
        <v>434</v>
      </c>
      <c r="D1302" s="210" t="s">
        <v>996</v>
      </c>
      <c r="E1302" s="210" t="s">
        <v>1166</v>
      </c>
      <c r="F1302" s="165">
        <v>104709600</v>
      </c>
      <c r="G1302" s="165">
        <v>104709600</v>
      </c>
      <c r="H1302" s="123" t="str">
        <f t="shared" si="20"/>
        <v>14011110000000</v>
      </c>
    </row>
    <row r="1303" spans="1:8" ht="165.75">
      <c r="A1303" s="382" t="s">
        <v>1356</v>
      </c>
      <c r="B1303" s="210" t="s">
        <v>207</v>
      </c>
      <c r="C1303" s="210" t="s">
        <v>434</v>
      </c>
      <c r="D1303" s="210" t="s">
        <v>798</v>
      </c>
      <c r="E1303" s="210" t="s">
        <v>1166</v>
      </c>
      <c r="F1303" s="165">
        <v>61006100</v>
      </c>
      <c r="G1303" s="165">
        <v>61006100</v>
      </c>
      <c r="H1303" s="123" t="str">
        <f t="shared" si="20"/>
        <v>14011110076010</v>
      </c>
    </row>
    <row r="1304" spans="1:8">
      <c r="A1304" s="382" t="s">
        <v>1316</v>
      </c>
      <c r="B1304" s="210" t="s">
        <v>207</v>
      </c>
      <c r="C1304" s="210" t="s">
        <v>434</v>
      </c>
      <c r="D1304" s="210" t="s">
        <v>798</v>
      </c>
      <c r="E1304" s="210" t="s">
        <v>1317</v>
      </c>
      <c r="F1304" s="165">
        <v>61006100</v>
      </c>
      <c r="G1304" s="165">
        <v>61006100</v>
      </c>
      <c r="H1304" s="123" t="str">
        <f t="shared" si="20"/>
        <v>14011110076010500</v>
      </c>
    </row>
    <row r="1305" spans="1:8">
      <c r="A1305" s="382" t="s">
        <v>1200</v>
      </c>
      <c r="B1305" s="210" t="s">
        <v>207</v>
      </c>
      <c r="C1305" s="210" t="s">
        <v>434</v>
      </c>
      <c r="D1305" s="210" t="s">
        <v>798</v>
      </c>
      <c r="E1305" s="210" t="s">
        <v>1201</v>
      </c>
      <c r="F1305" s="165">
        <v>61006100</v>
      </c>
      <c r="G1305" s="165">
        <v>61006100</v>
      </c>
      <c r="H1305" s="123" t="str">
        <f t="shared" si="20"/>
        <v>14011110076010510</v>
      </c>
    </row>
    <row r="1306" spans="1:8" ht="25.5">
      <c r="A1306" s="382" t="s">
        <v>543</v>
      </c>
      <c r="B1306" s="210" t="s">
        <v>207</v>
      </c>
      <c r="C1306" s="210" t="s">
        <v>434</v>
      </c>
      <c r="D1306" s="210" t="s">
        <v>798</v>
      </c>
      <c r="E1306" s="210" t="s">
        <v>435</v>
      </c>
      <c r="F1306" s="165">
        <v>61006100</v>
      </c>
      <c r="G1306" s="165">
        <v>61006100</v>
      </c>
      <c r="H1306" s="123" t="str">
        <f t="shared" si="20"/>
        <v>14011110076010511</v>
      </c>
    </row>
    <row r="1307" spans="1:8" ht="127.5">
      <c r="A1307" s="382" t="s">
        <v>537</v>
      </c>
      <c r="B1307" s="210" t="s">
        <v>207</v>
      </c>
      <c r="C1307" s="210" t="s">
        <v>434</v>
      </c>
      <c r="D1307" s="210" t="s">
        <v>799</v>
      </c>
      <c r="E1307" s="210" t="s">
        <v>1166</v>
      </c>
      <c r="F1307" s="165">
        <v>43703500</v>
      </c>
      <c r="G1307" s="165">
        <v>43703500</v>
      </c>
      <c r="H1307" s="123" t="str">
        <f t="shared" si="20"/>
        <v>14011110080130</v>
      </c>
    </row>
    <row r="1308" spans="1:8">
      <c r="A1308" s="382" t="s">
        <v>1316</v>
      </c>
      <c r="B1308" s="210" t="s">
        <v>207</v>
      </c>
      <c r="C1308" s="210" t="s">
        <v>434</v>
      </c>
      <c r="D1308" s="210" t="s">
        <v>799</v>
      </c>
      <c r="E1308" s="210" t="s">
        <v>1317</v>
      </c>
      <c r="F1308" s="165">
        <v>43703500</v>
      </c>
      <c r="G1308" s="165">
        <v>43703500</v>
      </c>
      <c r="H1308" s="123" t="str">
        <f t="shared" si="20"/>
        <v>14011110080130500</v>
      </c>
    </row>
    <row r="1309" spans="1:8">
      <c r="A1309" s="382" t="s">
        <v>1200</v>
      </c>
      <c r="B1309" s="210" t="s">
        <v>207</v>
      </c>
      <c r="C1309" s="210" t="s">
        <v>434</v>
      </c>
      <c r="D1309" s="210" t="s">
        <v>799</v>
      </c>
      <c r="E1309" s="210" t="s">
        <v>1201</v>
      </c>
      <c r="F1309" s="165">
        <v>43703500</v>
      </c>
      <c r="G1309" s="165">
        <v>43703500</v>
      </c>
      <c r="H1309" s="123" t="str">
        <f t="shared" si="20"/>
        <v>14011110080130510</v>
      </c>
    </row>
    <row r="1310" spans="1:8">
      <c r="A1310" s="210" t="s">
        <v>543</v>
      </c>
      <c r="B1310" s="210" t="s">
        <v>207</v>
      </c>
      <c r="C1310" s="210" t="s">
        <v>434</v>
      </c>
      <c r="D1310" s="210" t="s">
        <v>799</v>
      </c>
      <c r="E1310" s="210" t="s">
        <v>435</v>
      </c>
      <c r="F1310" s="165">
        <v>43703500</v>
      </c>
      <c r="G1310" s="165">
        <v>43703500</v>
      </c>
      <c r="H1310" s="123" t="str">
        <f t="shared" si="20"/>
        <v>14011110080130511</v>
      </c>
    </row>
    <row r="1311" spans="1:8" ht="25.5">
      <c r="A1311" s="382" t="s">
        <v>248</v>
      </c>
      <c r="B1311" s="417" t="s">
        <v>207</v>
      </c>
      <c r="C1311" s="417" t="s">
        <v>436</v>
      </c>
      <c r="D1311" s="417" t="s">
        <v>1166</v>
      </c>
      <c r="E1311" s="417" t="s">
        <v>1166</v>
      </c>
      <c r="F1311" s="165">
        <v>35494800</v>
      </c>
      <c r="G1311" s="165">
        <v>35494800</v>
      </c>
      <c r="H1311" s="123" t="str">
        <f t="shared" si="20"/>
        <v>1403</v>
      </c>
    </row>
    <row r="1312" spans="1:8" ht="38.25">
      <c r="A1312" s="382" t="s">
        <v>1350</v>
      </c>
      <c r="B1312" s="417" t="s">
        <v>207</v>
      </c>
      <c r="C1312" s="417" t="s">
        <v>436</v>
      </c>
      <c r="D1312" s="417" t="s">
        <v>995</v>
      </c>
      <c r="E1312" s="417" t="s">
        <v>1166</v>
      </c>
      <c r="F1312" s="165">
        <v>35494800</v>
      </c>
      <c r="G1312" s="165">
        <v>35494800</v>
      </c>
      <c r="H1312" s="123" t="str">
        <f t="shared" si="20"/>
        <v>14031100000000</v>
      </c>
    </row>
    <row r="1313" spans="1:8" ht="76.5">
      <c r="A1313" s="382" t="s">
        <v>1353</v>
      </c>
      <c r="B1313" s="417" t="s">
        <v>207</v>
      </c>
      <c r="C1313" s="417" t="s">
        <v>436</v>
      </c>
      <c r="D1313" s="417" t="s">
        <v>996</v>
      </c>
      <c r="E1313" s="417" t="s">
        <v>1166</v>
      </c>
      <c r="F1313" s="165">
        <v>35494800</v>
      </c>
      <c r="G1313" s="165">
        <v>35494800</v>
      </c>
      <c r="H1313" s="123" t="str">
        <f t="shared" si="20"/>
        <v>14031110000000</v>
      </c>
    </row>
    <row r="1314" spans="1:8" ht="140.25">
      <c r="A1314" s="382" t="s">
        <v>1460</v>
      </c>
      <c r="B1314" s="417" t="s">
        <v>207</v>
      </c>
      <c r="C1314" s="417" t="s">
        <v>436</v>
      </c>
      <c r="D1314" s="417" t="s">
        <v>800</v>
      </c>
      <c r="E1314" s="417" t="s">
        <v>1166</v>
      </c>
      <c r="F1314" s="165">
        <v>35494800</v>
      </c>
      <c r="G1314" s="165">
        <v>35494800</v>
      </c>
      <c r="H1314" s="123" t="str">
        <f t="shared" si="20"/>
        <v>14031110080120</v>
      </c>
    </row>
    <row r="1315" spans="1:8">
      <c r="A1315" s="382" t="s">
        <v>1316</v>
      </c>
      <c r="B1315" s="417" t="s">
        <v>207</v>
      </c>
      <c r="C1315" s="417" t="s">
        <v>436</v>
      </c>
      <c r="D1315" s="417" t="s">
        <v>800</v>
      </c>
      <c r="E1315" s="417" t="s">
        <v>1317</v>
      </c>
      <c r="F1315" s="165">
        <v>35494800</v>
      </c>
      <c r="G1315" s="165">
        <v>35494800</v>
      </c>
      <c r="H1315" s="123" t="str">
        <f t="shared" si="20"/>
        <v>14031110080120500</v>
      </c>
    </row>
    <row r="1316" spans="1:8">
      <c r="A1316" s="382" t="s">
        <v>68</v>
      </c>
      <c r="B1316" s="417" t="s">
        <v>207</v>
      </c>
      <c r="C1316" s="417" t="s">
        <v>436</v>
      </c>
      <c r="D1316" s="417" t="s">
        <v>800</v>
      </c>
      <c r="E1316" s="417" t="s">
        <v>427</v>
      </c>
      <c r="F1316" s="165">
        <v>35494800</v>
      </c>
      <c r="G1316" s="165">
        <v>35494800</v>
      </c>
      <c r="H1316" s="123" t="str">
        <f t="shared" si="20"/>
        <v>14031110080120540</v>
      </c>
    </row>
    <row r="1317" spans="1:8">
      <c r="A1317" s="51" t="s">
        <v>1691</v>
      </c>
      <c r="B1317" s="5"/>
      <c r="C1317" s="5"/>
      <c r="D1317" s="383"/>
      <c r="E1317" s="424"/>
      <c r="F1317" s="140">
        <v>39000000</v>
      </c>
      <c r="G1317" s="429">
        <v>76500000</v>
      </c>
    </row>
  </sheetData>
  <autoFilter ref="A6:I1317">
    <filterColumn colId="0"/>
    <filterColumn colId="1"/>
    <filterColumn colId="2"/>
    <filterColumn colId="3"/>
    <filterColumn colId="4"/>
  </autoFilter>
  <mergeCells count="7">
    <mergeCell ref="A1:G1"/>
    <mergeCell ref="A2:G2"/>
    <mergeCell ref="A3:G3"/>
    <mergeCell ref="G5:G6"/>
    <mergeCell ref="A5:A6"/>
    <mergeCell ref="B5:E5"/>
    <mergeCell ref="F5:F6"/>
  </mergeCells>
  <pageMargins left="0.70866141732283472" right="0.31496062992125984" top="0.28999999999999998" bottom="0.22" header="0.17" footer="0.31"/>
  <pageSetup paperSize="9" scale="80" orientation="portrait" r:id="rId1"/>
</worksheet>
</file>

<file path=xl/worksheets/sheet8.xml><?xml version="1.0" encoding="utf-8"?>
<worksheet xmlns="http://schemas.openxmlformats.org/spreadsheetml/2006/main" xmlns:r="http://schemas.openxmlformats.org/officeDocument/2006/relationships">
  <sheetPr codeName="Лист6"/>
  <dimension ref="A1:D57"/>
  <sheetViews>
    <sheetView topLeftCell="A2" zoomScaleNormal="100" workbookViewId="0">
      <selection activeCell="G63" sqref="G63"/>
    </sheetView>
  </sheetViews>
  <sheetFormatPr defaultRowHeight="12.75"/>
  <cols>
    <col min="1" max="1" width="50.7109375" style="3" customWidth="1"/>
    <col min="2" max="2" width="8.140625" style="3" customWidth="1"/>
    <col min="3" max="3" width="11" style="3" customWidth="1"/>
    <col min="4" max="4" width="18.42578125" style="3" customWidth="1"/>
    <col min="5" max="16384" width="9.140625" style="3"/>
  </cols>
  <sheetData>
    <row r="1" spans="1:4" ht="43.5" hidden="1" customHeight="1">
      <c r="A1" s="468" t="str">
        <f>"Приложение №"&amp;Н2фун&amp;"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row>
    <row r="2" spans="1:4" ht="47.25" customHeight="1">
      <c r="A2" s="468" t="str">
        <f>"Приложение "&amp;Н1фун&amp;" к решению
Богучанского районного Совета депутатов
от "&amp;Р1дата&amp;" года №"&amp;Р1номер</f>
        <v>Приложение 5 к решению
Богучанского районного Совета депутатов
от  года №</v>
      </c>
      <c r="B2" s="468"/>
      <c r="C2" s="468"/>
      <c r="D2" s="468"/>
    </row>
    <row r="3" spans="1:4" ht="64.5" customHeight="1">
      <c r="A3" s="467" t="str">
        <f>"Распределение бюджетных ассигнований по разделам и подразделам бюджетной классификации расходов бюджетов Российской Федерации  на "&amp;год&amp;" год"</f>
        <v>Распределение бюджетных ассигнований по разделам и подразделам бюджетной классификации расходов бюджетов Российской Федерации  на 2024 год</v>
      </c>
      <c r="B3" s="467"/>
      <c r="C3" s="467"/>
      <c r="D3" s="467"/>
    </row>
    <row r="4" spans="1:4">
      <c r="D4" s="8" t="s">
        <v>69</v>
      </c>
    </row>
    <row r="5" spans="1:4" ht="12.75" customHeight="1">
      <c r="A5" s="503" t="s">
        <v>1323</v>
      </c>
      <c r="B5" s="504" t="s">
        <v>176</v>
      </c>
      <c r="C5" s="505"/>
      <c r="D5" s="503" t="str">
        <f>""&amp;год&amp;"год"</f>
        <v>2024год</v>
      </c>
    </row>
    <row r="6" spans="1:4">
      <c r="A6" s="503"/>
      <c r="B6" s="186" t="s">
        <v>1012</v>
      </c>
      <c r="C6" s="186" t="s">
        <v>231</v>
      </c>
      <c r="D6" s="503"/>
    </row>
    <row r="7" spans="1:4" s="11" customFormat="1">
      <c r="A7" s="389" t="s">
        <v>634</v>
      </c>
      <c r="B7" s="390" t="s">
        <v>1166</v>
      </c>
      <c r="C7" s="242" t="s">
        <v>1166</v>
      </c>
      <c r="D7" s="243">
        <v>3416754697</v>
      </c>
    </row>
    <row r="8" spans="1:4">
      <c r="A8" s="389" t="s">
        <v>232</v>
      </c>
      <c r="B8" s="390" t="s">
        <v>131</v>
      </c>
      <c r="C8" s="242" t="s">
        <v>127</v>
      </c>
      <c r="D8" s="243">
        <v>245010486</v>
      </c>
    </row>
    <row r="9" spans="1:4" ht="38.25">
      <c r="A9" s="177" t="s">
        <v>1299</v>
      </c>
      <c r="B9" s="409" t="s">
        <v>131</v>
      </c>
      <c r="C9" s="410" t="s">
        <v>221</v>
      </c>
      <c r="D9" s="411">
        <v>3055327</v>
      </c>
    </row>
    <row r="10" spans="1:4" ht="51">
      <c r="A10" s="177" t="s">
        <v>67</v>
      </c>
      <c r="B10" s="409" t="s">
        <v>131</v>
      </c>
      <c r="C10" s="410" t="s">
        <v>233</v>
      </c>
      <c r="D10" s="411">
        <v>8032471</v>
      </c>
    </row>
    <row r="11" spans="1:4" ht="51">
      <c r="A11" s="177" t="s">
        <v>234</v>
      </c>
      <c r="B11" s="409" t="s">
        <v>131</v>
      </c>
      <c r="C11" s="410" t="s">
        <v>235</v>
      </c>
      <c r="D11" s="411">
        <v>86204471</v>
      </c>
    </row>
    <row r="12" spans="1:4">
      <c r="A12" s="177" t="s">
        <v>1183</v>
      </c>
      <c r="B12" s="409" t="s">
        <v>131</v>
      </c>
      <c r="C12" s="410" t="s">
        <v>225</v>
      </c>
      <c r="D12" s="411">
        <v>2700</v>
      </c>
    </row>
    <row r="13" spans="1:4" ht="38.25">
      <c r="A13" s="177" t="s">
        <v>215</v>
      </c>
      <c r="B13" s="409" t="s">
        <v>131</v>
      </c>
      <c r="C13" s="410" t="s">
        <v>226</v>
      </c>
      <c r="D13" s="411">
        <v>25995665</v>
      </c>
    </row>
    <row r="14" spans="1:4">
      <c r="A14" s="177" t="s">
        <v>60</v>
      </c>
      <c r="B14" s="409" t="s">
        <v>131</v>
      </c>
      <c r="C14" s="410" t="s">
        <v>27</v>
      </c>
      <c r="D14" s="411">
        <v>3000000</v>
      </c>
    </row>
    <row r="15" spans="1:4">
      <c r="A15" s="177" t="s">
        <v>216</v>
      </c>
      <c r="B15" s="409" t="s">
        <v>131</v>
      </c>
      <c r="C15" s="410" t="s">
        <v>71</v>
      </c>
      <c r="D15" s="411">
        <v>118719852</v>
      </c>
    </row>
    <row r="16" spans="1:4">
      <c r="A16" s="389" t="s">
        <v>186</v>
      </c>
      <c r="B16" s="390" t="s">
        <v>221</v>
      </c>
      <c r="C16" s="242" t="s">
        <v>127</v>
      </c>
      <c r="D16" s="243">
        <v>6537700</v>
      </c>
    </row>
    <row r="17" spans="1:4">
      <c r="A17" s="177" t="s">
        <v>187</v>
      </c>
      <c r="B17" s="409" t="s">
        <v>221</v>
      </c>
      <c r="C17" s="410" t="s">
        <v>233</v>
      </c>
      <c r="D17" s="411">
        <v>6537700</v>
      </c>
    </row>
    <row r="18" spans="1:4" ht="25.5">
      <c r="A18" s="389" t="s">
        <v>236</v>
      </c>
      <c r="B18" s="390" t="s">
        <v>233</v>
      </c>
      <c r="C18" s="242" t="s">
        <v>127</v>
      </c>
      <c r="D18" s="243">
        <v>40195667</v>
      </c>
    </row>
    <row r="19" spans="1:4" ht="38.25">
      <c r="A19" s="177" t="s">
        <v>1663</v>
      </c>
      <c r="B19" s="409" t="s">
        <v>233</v>
      </c>
      <c r="C19" s="410" t="s">
        <v>191</v>
      </c>
      <c r="D19" s="411">
        <v>40195667</v>
      </c>
    </row>
    <row r="20" spans="1:4">
      <c r="A20" s="389" t="s">
        <v>182</v>
      </c>
      <c r="B20" s="390" t="s">
        <v>235</v>
      </c>
      <c r="C20" s="242" t="s">
        <v>127</v>
      </c>
      <c r="D20" s="243">
        <v>371617546</v>
      </c>
    </row>
    <row r="21" spans="1:4">
      <c r="A21" s="177" t="s">
        <v>2105</v>
      </c>
      <c r="B21" s="409" t="s">
        <v>235</v>
      </c>
      <c r="C21" s="410" t="s">
        <v>221</v>
      </c>
      <c r="D21" s="411">
        <v>243449582</v>
      </c>
    </row>
    <row r="22" spans="1:4">
      <c r="A22" s="177" t="s">
        <v>183</v>
      </c>
      <c r="B22" s="409" t="s">
        <v>235</v>
      </c>
      <c r="C22" s="410" t="s">
        <v>225</v>
      </c>
      <c r="D22" s="411">
        <v>2197500</v>
      </c>
    </row>
    <row r="23" spans="1:4">
      <c r="A23" s="177" t="s">
        <v>1625</v>
      </c>
      <c r="B23" s="409" t="s">
        <v>235</v>
      </c>
      <c r="C23" s="410" t="s">
        <v>23</v>
      </c>
      <c r="D23" s="411">
        <v>2798900</v>
      </c>
    </row>
    <row r="24" spans="1:4">
      <c r="A24" s="177" t="s">
        <v>184</v>
      </c>
      <c r="B24" s="409" t="s">
        <v>235</v>
      </c>
      <c r="C24" s="410" t="s">
        <v>31</v>
      </c>
      <c r="D24" s="411">
        <v>89516164</v>
      </c>
    </row>
    <row r="25" spans="1:4">
      <c r="A25" s="177" t="s">
        <v>250</v>
      </c>
      <c r="B25" s="409" t="s">
        <v>235</v>
      </c>
      <c r="C25" s="410" t="s">
        <v>26</v>
      </c>
      <c r="D25" s="411">
        <v>29940600</v>
      </c>
    </row>
    <row r="26" spans="1:4">
      <c r="A26" s="389" t="s">
        <v>144</v>
      </c>
      <c r="B26" s="390" t="s">
        <v>235</v>
      </c>
      <c r="C26" s="242" t="s">
        <v>198</v>
      </c>
      <c r="D26" s="243">
        <v>3714800</v>
      </c>
    </row>
    <row r="27" spans="1:4">
      <c r="A27" s="177" t="s">
        <v>237</v>
      </c>
      <c r="B27" s="409" t="s">
        <v>225</v>
      </c>
      <c r="C27" s="410" t="s">
        <v>127</v>
      </c>
      <c r="D27" s="411">
        <v>435696951</v>
      </c>
    </row>
    <row r="28" spans="1:4">
      <c r="A28" s="177" t="s">
        <v>3</v>
      </c>
      <c r="B28" s="409" t="s">
        <v>225</v>
      </c>
      <c r="C28" s="410" t="s">
        <v>131</v>
      </c>
      <c r="D28" s="411">
        <v>1315502</v>
      </c>
    </row>
    <row r="29" spans="1:4">
      <c r="A29" s="177" t="s">
        <v>145</v>
      </c>
      <c r="B29" s="409" t="s">
        <v>225</v>
      </c>
      <c r="C29" s="410" t="s">
        <v>221</v>
      </c>
      <c r="D29" s="411">
        <v>416566387</v>
      </c>
    </row>
    <row r="30" spans="1:4">
      <c r="A30" s="177" t="s">
        <v>37</v>
      </c>
      <c r="B30" s="409" t="s">
        <v>225</v>
      </c>
      <c r="C30" s="410" t="s">
        <v>233</v>
      </c>
      <c r="D30" s="411">
        <v>9940250</v>
      </c>
    </row>
    <row r="31" spans="1:4" ht="25.5">
      <c r="A31" s="389" t="s">
        <v>150</v>
      </c>
      <c r="B31" s="390" t="s">
        <v>225</v>
      </c>
      <c r="C31" s="242" t="s">
        <v>225</v>
      </c>
      <c r="D31" s="243">
        <v>7874812</v>
      </c>
    </row>
    <row r="32" spans="1:4">
      <c r="A32" s="177" t="s">
        <v>1610</v>
      </c>
      <c r="B32" s="409" t="s">
        <v>226</v>
      </c>
      <c r="C32" s="410" t="s">
        <v>127</v>
      </c>
      <c r="D32" s="411">
        <v>2497273</v>
      </c>
    </row>
    <row r="33" spans="1:4" ht="25.5">
      <c r="A33" s="177" t="s">
        <v>1670</v>
      </c>
      <c r="B33" s="409" t="s">
        <v>226</v>
      </c>
      <c r="C33" s="410" t="s">
        <v>233</v>
      </c>
      <c r="D33" s="411">
        <v>1622600</v>
      </c>
    </row>
    <row r="34" spans="1:4">
      <c r="A34" s="389" t="s">
        <v>1612</v>
      </c>
      <c r="B34" s="390" t="s">
        <v>226</v>
      </c>
      <c r="C34" s="242" t="s">
        <v>225</v>
      </c>
      <c r="D34" s="243">
        <v>874673</v>
      </c>
    </row>
    <row r="35" spans="1:4">
      <c r="A35" s="177" t="s">
        <v>139</v>
      </c>
      <c r="B35" s="409" t="s">
        <v>23</v>
      </c>
      <c r="C35" s="410" t="s">
        <v>127</v>
      </c>
      <c r="D35" s="411">
        <v>1718819651</v>
      </c>
    </row>
    <row r="36" spans="1:4">
      <c r="A36" s="177" t="s">
        <v>151</v>
      </c>
      <c r="B36" s="409" t="s">
        <v>23</v>
      </c>
      <c r="C36" s="410" t="s">
        <v>131</v>
      </c>
      <c r="D36" s="411">
        <v>524475369</v>
      </c>
    </row>
    <row r="37" spans="1:4">
      <c r="A37" s="177" t="s">
        <v>152</v>
      </c>
      <c r="B37" s="409" t="s">
        <v>23</v>
      </c>
      <c r="C37" s="410" t="s">
        <v>221</v>
      </c>
      <c r="D37" s="411">
        <v>917638377</v>
      </c>
    </row>
    <row r="38" spans="1:4">
      <c r="A38" s="177" t="s">
        <v>1073</v>
      </c>
      <c r="B38" s="409" t="s">
        <v>23</v>
      </c>
      <c r="C38" s="410" t="s">
        <v>233</v>
      </c>
      <c r="D38" s="411">
        <v>121728849</v>
      </c>
    </row>
    <row r="39" spans="1:4">
      <c r="A39" s="177" t="s">
        <v>1071</v>
      </c>
      <c r="B39" s="409" t="s">
        <v>23</v>
      </c>
      <c r="C39" s="410" t="s">
        <v>23</v>
      </c>
      <c r="D39" s="411">
        <v>41164728</v>
      </c>
    </row>
    <row r="40" spans="1:4">
      <c r="A40" s="389" t="s">
        <v>4</v>
      </c>
      <c r="B40" s="390" t="s">
        <v>23</v>
      </c>
      <c r="C40" s="242" t="s">
        <v>26</v>
      </c>
      <c r="D40" s="243">
        <v>113812328</v>
      </c>
    </row>
    <row r="41" spans="1:4">
      <c r="A41" s="177" t="s">
        <v>247</v>
      </c>
      <c r="B41" s="409" t="s">
        <v>31</v>
      </c>
      <c r="C41" s="410" t="s">
        <v>127</v>
      </c>
      <c r="D41" s="411">
        <v>282118037</v>
      </c>
    </row>
    <row r="42" spans="1:4">
      <c r="A42" s="177" t="s">
        <v>208</v>
      </c>
      <c r="B42" s="409" t="s">
        <v>31</v>
      </c>
      <c r="C42" s="410" t="s">
        <v>131</v>
      </c>
      <c r="D42" s="411">
        <v>172758416</v>
      </c>
    </row>
    <row r="43" spans="1:4">
      <c r="A43" s="389" t="s">
        <v>0</v>
      </c>
      <c r="B43" s="390" t="s">
        <v>31</v>
      </c>
      <c r="C43" s="242" t="s">
        <v>235</v>
      </c>
      <c r="D43" s="243">
        <v>109359621</v>
      </c>
    </row>
    <row r="44" spans="1:4">
      <c r="A44" s="177" t="s">
        <v>140</v>
      </c>
      <c r="B44" s="409" t="s">
        <v>191</v>
      </c>
      <c r="C44" s="410" t="s">
        <v>127</v>
      </c>
      <c r="D44" s="411">
        <v>89030760</v>
      </c>
    </row>
    <row r="45" spans="1:4">
      <c r="A45" s="389" t="s">
        <v>97</v>
      </c>
      <c r="B45" s="390" t="s">
        <v>191</v>
      </c>
      <c r="C45" s="242" t="s">
        <v>131</v>
      </c>
      <c r="D45" s="243">
        <v>8102704</v>
      </c>
    </row>
    <row r="46" spans="1:4">
      <c r="A46" s="177" t="s">
        <v>98</v>
      </c>
      <c r="B46" s="409" t="s">
        <v>191</v>
      </c>
      <c r="C46" s="410" t="s">
        <v>233</v>
      </c>
      <c r="D46" s="411">
        <v>77270656</v>
      </c>
    </row>
    <row r="47" spans="1:4">
      <c r="A47" s="177" t="s">
        <v>18</v>
      </c>
      <c r="B47" s="409" t="s">
        <v>191</v>
      </c>
      <c r="C47" s="410" t="s">
        <v>235</v>
      </c>
      <c r="D47" s="411">
        <v>2194600</v>
      </c>
    </row>
    <row r="48" spans="1:4">
      <c r="A48" s="177" t="s">
        <v>63</v>
      </c>
      <c r="B48" s="409" t="s">
        <v>191</v>
      </c>
      <c r="C48" s="410" t="s">
        <v>226</v>
      </c>
      <c r="D48" s="411">
        <v>1462800</v>
      </c>
    </row>
    <row r="49" spans="1:4">
      <c r="A49" s="177" t="s">
        <v>246</v>
      </c>
      <c r="B49" s="409" t="s">
        <v>27</v>
      </c>
      <c r="C49" s="410" t="s">
        <v>127</v>
      </c>
      <c r="D49" s="411">
        <v>49961040</v>
      </c>
    </row>
    <row r="50" spans="1:4">
      <c r="A50" s="389" t="s">
        <v>1219</v>
      </c>
      <c r="B50" s="390" t="s">
        <v>27</v>
      </c>
      <c r="C50" s="242" t="s">
        <v>131</v>
      </c>
      <c r="D50" s="243">
        <v>21629998</v>
      </c>
    </row>
    <row r="51" spans="1:4">
      <c r="A51" s="177" t="s">
        <v>209</v>
      </c>
      <c r="B51" s="409" t="s">
        <v>27</v>
      </c>
      <c r="C51" s="410" t="s">
        <v>221</v>
      </c>
      <c r="D51" s="411">
        <v>50000</v>
      </c>
    </row>
    <row r="52" spans="1:4">
      <c r="A52" s="177" t="s">
        <v>2106</v>
      </c>
      <c r="B52" s="409" t="s">
        <v>27</v>
      </c>
      <c r="C52" s="410" t="s">
        <v>233</v>
      </c>
      <c r="D52" s="411">
        <v>28281042</v>
      </c>
    </row>
    <row r="53" spans="1:4" ht="25.5">
      <c r="A53" s="389" t="s">
        <v>2032</v>
      </c>
      <c r="B53" s="390" t="s">
        <v>71</v>
      </c>
      <c r="C53" s="242" t="s">
        <v>127</v>
      </c>
      <c r="D53" s="243">
        <v>13786</v>
      </c>
    </row>
    <row r="54" spans="1:4" ht="25.5">
      <c r="A54" s="51" t="s">
        <v>2034</v>
      </c>
      <c r="B54" s="425" t="s">
        <v>71</v>
      </c>
      <c r="C54" s="425" t="s">
        <v>131</v>
      </c>
      <c r="D54" s="165">
        <v>13786</v>
      </c>
    </row>
    <row r="55" spans="1:4" ht="38.25">
      <c r="A55" s="51" t="s">
        <v>1147</v>
      </c>
      <c r="B55" s="425" t="s">
        <v>73</v>
      </c>
      <c r="C55" s="425" t="s">
        <v>127</v>
      </c>
      <c r="D55" s="165">
        <v>175255800</v>
      </c>
    </row>
    <row r="56" spans="1:4" ht="38.25">
      <c r="A56" s="51" t="s">
        <v>210</v>
      </c>
      <c r="B56" s="425" t="s">
        <v>73</v>
      </c>
      <c r="C56" s="425" t="s">
        <v>131</v>
      </c>
      <c r="D56" s="165">
        <v>130887200</v>
      </c>
    </row>
    <row r="57" spans="1:4">
      <c r="A57" s="51" t="s">
        <v>248</v>
      </c>
      <c r="B57" s="425" t="s">
        <v>73</v>
      </c>
      <c r="C57" s="425" t="s">
        <v>233</v>
      </c>
      <c r="D57" s="165">
        <v>44368600</v>
      </c>
    </row>
  </sheetData>
  <autoFilter ref="A6:D53"/>
  <mergeCells count="6">
    <mergeCell ref="A1:D1"/>
    <mergeCell ref="A2:D2"/>
    <mergeCell ref="A3:D3"/>
    <mergeCell ref="A5:A6"/>
    <mergeCell ref="B5:C5"/>
    <mergeCell ref="D5:D6"/>
  </mergeCells>
  <phoneticPr fontId="0" type="noConversion"/>
  <pageMargins left="0.78740157480314965" right="0.23622047244094491" top="0.19685039370078741" bottom="0.19685039370078741" header="0.15748031496062992" footer="0.15748031496062992"/>
  <pageSetup paperSize="9" scale="95" fitToHeight="0" orientation="portrait" r:id="rId1"/>
  <headerFooter alignWithMargins="0"/>
</worksheet>
</file>

<file path=xl/worksheets/sheet9.xml><?xml version="1.0" encoding="utf-8"?>
<worksheet xmlns="http://schemas.openxmlformats.org/spreadsheetml/2006/main" xmlns:r="http://schemas.openxmlformats.org/officeDocument/2006/relationships">
  <dimension ref="A1:G58"/>
  <sheetViews>
    <sheetView topLeftCell="A2" zoomScaleNormal="100" workbookViewId="0">
      <selection activeCell="J9" sqref="J9"/>
    </sheetView>
  </sheetViews>
  <sheetFormatPr defaultRowHeight="12.75"/>
  <cols>
    <col min="1" max="1" width="40.85546875" style="3" customWidth="1"/>
    <col min="2" max="2" width="9" style="3" customWidth="1"/>
    <col min="3" max="3" width="7.5703125" style="3" customWidth="1"/>
    <col min="4" max="4" width="20.140625" style="3" customWidth="1"/>
    <col min="5" max="5" width="20.140625" style="19" customWidth="1"/>
    <col min="6" max="6" width="9.140625" style="3"/>
    <col min="7" max="7" width="19.28515625" style="3" customWidth="1"/>
    <col min="8" max="16384" width="9.140625" style="3"/>
  </cols>
  <sheetData>
    <row r="1" spans="1:7" ht="52.5" hidden="1" customHeight="1">
      <c r="A1" s="468" t="str">
        <f>"Приложение №"&amp;Н2фун1&amp;"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68"/>
      <c r="C1" s="468"/>
      <c r="D1" s="468"/>
      <c r="E1" s="468"/>
    </row>
    <row r="2" spans="1:7" ht="47.25" customHeight="1">
      <c r="A2" s="468" t="str">
        <f>"Приложение "&amp;Н1фун1&amp;" к решению
Богучанского районного Совета депутатов
от "&amp;Р1дата&amp;" года №"&amp;Р1номер</f>
        <v>Приложение 6 к решению
Богучанского районного Совета депутатов
от  года №</v>
      </c>
      <c r="B2" s="468"/>
      <c r="C2" s="468"/>
      <c r="D2" s="468"/>
      <c r="E2" s="468"/>
    </row>
    <row r="3" spans="1:7" ht="69" customHeight="1">
      <c r="A3" s="467" t="str">
        <f>"Распределение  бюджетных ассигнований по разделам и подразделам бюджетной классификации расходов бюджетов Российской Федерации  на  плановый период "&amp;ПлПер&amp;" годов"</f>
        <v>Распределение  бюджетных ассигнований по разделам и подразделам бюджетной классификации расходов бюджетов Российской Федерации  на  плановый период 2025-2026 годов</v>
      </c>
      <c r="B3" s="467"/>
      <c r="C3" s="467"/>
      <c r="D3" s="467"/>
      <c r="E3" s="467"/>
      <c r="G3" s="153"/>
    </row>
    <row r="4" spans="1:7">
      <c r="E4" s="8" t="s">
        <v>69</v>
      </c>
    </row>
    <row r="5" spans="1:7" ht="12.75" customHeight="1">
      <c r="A5" s="503" t="s">
        <v>230</v>
      </c>
      <c r="B5" s="506" t="s">
        <v>176</v>
      </c>
      <c r="C5" s="506"/>
      <c r="D5" s="503" t="s">
        <v>1976</v>
      </c>
      <c r="E5" s="503" t="s">
        <v>2079</v>
      </c>
    </row>
    <row r="6" spans="1:7" ht="25.5" customHeight="1">
      <c r="A6" s="503"/>
      <c r="B6" s="239" t="s">
        <v>1012</v>
      </c>
      <c r="C6" s="51" t="s">
        <v>231</v>
      </c>
      <c r="D6" s="503"/>
      <c r="E6" s="503"/>
    </row>
    <row r="7" spans="1:7" s="11" customFormat="1">
      <c r="A7" s="389" t="s">
        <v>1187</v>
      </c>
      <c r="B7" s="391" t="s">
        <v>1166</v>
      </c>
      <c r="C7" s="312" t="s">
        <v>1166</v>
      </c>
      <c r="D7" s="392">
        <f>2780267530+39000000</f>
        <v>2819267530</v>
      </c>
      <c r="E7" s="392">
        <f>2726917077+76500000</f>
        <v>2803417077</v>
      </c>
    </row>
    <row r="8" spans="1:7">
      <c r="A8" s="389" t="s">
        <v>232</v>
      </c>
      <c r="B8" s="391" t="s">
        <v>131</v>
      </c>
      <c r="C8" s="312" t="s">
        <v>127</v>
      </c>
      <c r="D8" s="392">
        <v>131318268</v>
      </c>
      <c r="E8" s="392">
        <v>130093559</v>
      </c>
    </row>
    <row r="9" spans="1:7" ht="38.25">
      <c r="A9" s="51" t="s">
        <v>1299</v>
      </c>
      <c r="B9" s="393" t="s">
        <v>131</v>
      </c>
      <c r="C9" s="148" t="s">
        <v>221</v>
      </c>
      <c r="D9" s="394">
        <v>3055327</v>
      </c>
      <c r="E9" s="394">
        <v>3055327</v>
      </c>
    </row>
    <row r="10" spans="1:7" ht="51">
      <c r="A10" s="51" t="s">
        <v>67</v>
      </c>
      <c r="B10" s="393" t="s">
        <v>131</v>
      </c>
      <c r="C10" s="148" t="s">
        <v>233</v>
      </c>
      <c r="D10" s="394">
        <v>8032471</v>
      </c>
      <c r="E10" s="394">
        <v>8032471</v>
      </c>
    </row>
    <row r="11" spans="1:7" ht="63.75">
      <c r="A11" s="51" t="s">
        <v>234</v>
      </c>
      <c r="B11" s="393" t="s">
        <v>131</v>
      </c>
      <c r="C11" s="148" t="s">
        <v>235</v>
      </c>
      <c r="D11" s="394">
        <v>78603453</v>
      </c>
      <c r="E11" s="394">
        <v>77473144</v>
      </c>
    </row>
    <row r="12" spans="1:7">
      <c r="A12" s="51" t="s">
        <v>1183</v>
      </c>
      <c r="B12" s="393" t="s">
        <v>131</v>
      </c>
      <c r="C12" s="148" t="s">
        <v>225</v>
      </c>
      <c r="D12" s="394">
        <v>2400</v>
      </c>
      <c r="E12" s="394">
        <v>0</v>
      </c>
    </row>
    <row r="13" spans="1:7" ht="51">
      <c r="A13" s="51" t="s">
        <v>215</v>
      </c>
      <c r="B13" s="393" t="s">
        <v>131</v>
      </c>
      <c r="C13" s="148" t="s">
        <v>226</v>
      </c>
      <c r="D13" s="394">
        <v>25995665</v>
      </c>
      <c r="E13" s="394">
        <v>25995665</v>
      </c>
    </row>
    <row r="14" spans="1:7">
      <c r="A14" s="51" t="s">
        <v>60</v>
      </c>
      <c r="B14" s="393" t="s">
        <v>131</v>
      </c>
      <c r="C14" s="148" t="s">
        <v>27</v>
      </c>
      <c r="D14" s="394">
        <v>3000000</v>
      </c>
      <c r="E14" s="394">
        <v>3000000</v>
      </c>
    </row>
    <row r="15" spans="1:7">
      <c r="A15" s="51" t="s">
        <v>216</v>
      </c>
      <c r="B15" s="393" t="s">
        <v>131</v>
      </c>
      <c r="C15" s="148" t="s">
        <v>71</v>
      </c>
      <c r="D15" s="394">
        <v>12628952</v>
      </c>
      <c r="E15" s="394">
        <v>12536952</v>
      </c>
    </row>
    <row r="16" spans="1:7">
      <c r="A16" s="389" t="s">
        <v>186</v>
      </c>
      <c r="B16" s="391" t="s">
        <v>221</v>
      </c>
      <c r="C16" s="312" t="s">
        <v>127</v>
      </c>
      <c r="D16" s="392">
        <v>6802800</v>
      </c>
      <c r="E16" s="392">
        <v>0</v>
      </c>
    </row>
    <row r="17" spans="1:5" ht="25.5">
      <c r="A17" s="51" t="s">
        <v>187</v>
      </c>
      <c r="B17" s="393" t="s">
        <v>221</v>
      </c>
      <c r="C17" s="148" t="s">
        <v>233</v>
      </c>
      <c r="D17" s="394">
        <v>6802800</v>
      </c>
      <c r="E17" s="394">
        <v>0</v>
      </c>
    </row>
    <row r="18" spans="1:5" ht="25.5">
      <c r="A18" s="389" t="s">
        <v>236</v>
      </c>
      <c r="B18" s="391" t="s">
        <v>233</v>
      </c>
      <c r="C18" s="312" t="s">
        <v>127</v>
      </c>
      <c r="D18" s="392">
        <v>40195667</v>
      </c>
      <c r="E18" s="392">
        <v>40195667</v>
      </c>
    </row>
    <row r="19" spans="1:5" ht="51">
      <c r="A19" s="51" t="s">
        <v>1663</v>
      </c>
      <c r="B19" s="393" t="s">
        <v>233</v>
      </c>
      <c r="C19" s="148" t="s">
        <v>191</v>
      </c>
      <c r="D19" s="394">
        <v>40195667</v>
      </c>
      <c r="E19" s="394">
        <v>40195667</v>
      </c>
    </row>
    <row r="20" spans="1:5">
      <c r="A20" s="51" t="s">
        <v>182</v>
      </c>
      <c r="B20" s="393" t="s">
        <v>235</v>
      </c>
      <c r="C20" s="148" t="s">
        <v>127</v>
      </c>
      <c r="D20" s="394">
        <v>306777889</v>
      </c>
      <c r="E20" s="394">
        <v>283415584</v>
      </c>
    </row>
    <row r="21" spans="1:5">
      <c r="A21" s="389" t="s">
        <v>2105</v>
      </c>
      <c r="B21" s="391" t="s">
        <v>235</v>
      </c>
      <c r="C21" s="312" t="s">
        <v>221</v>
      </c>
      <c r="D21" s="392">
        <v>242485382</v>
      </c>
      <c r="E21" s="392">
        <v>242485382</v>
      </c>
    </row>
    <row r="22" spans="1:5">
      <c r="A22" s="51" t="s">
        <v>183</v>
      </c>
      <c r="B22" s="393" t="s">
        <v>235</v>
      </c>
      <c r="C22" s="148" t="s">
        <v>225</v>
      </c>
      <c r="D22" s="394">
        <v>2197500</v>
      </c>
      <c r="E22" s="394">
        <v>2197500</v>
      </c>
    </row>
    <row r="23" spans="1:5">
      <c r="A23" s="51" t="s">
        <v>1625</v>
      </c>
      <c r="B23" s="393" t="s">
        <v>235</v>
      </c>
      <c r="C23" s="148" t="s">
        <v>23</v>
      </c>
      <c r="D23" s="394">
        <v>2361600</v>
      </c>
      <c r="E23" s="394">
        <v>2361600</v>
      </c>
    </row>
    <row r="24" spans="1:5">
      <c r="A24" s="51" t="s">
        <v>184</v>
      </c>
      <c r="B24" s="393" t="s">
        <v>235</v>
      </c>
      <c r="C24" s="148" t="s">
        <v>31</v>
      </c>
      <c r="D24" s="394">
        <v>26081707</v>
      </c>
      <c r="E24" s="394">
        <v>2718502</v>
      </c>
    </row>
    <row r="25" spans="1:5">
      <c r="A25" s="51" t="s">
        <v>250</v>
      </c>
      <c r="B25" s="393" t="s">
        <v>235</v>
      </c>
      <c r="C25" s="148" t="s">
        <v>26</v>
      </c>
      <c r="D25" s="394">
        <v>29936900</v>
      </c>
      <c r="E25" s="394">
        <v>29937800</v>
      </c>
    </row>
    <row r="26" spans="1:5" ht="25.5">
      <c r="A26" s="51" t="s">
        <v>144</v>
      </c>
      <c r="B26" s="393" t="s">
        <v>235</v>
      </c>
      <c r="C26" s="148" t="s">
        <v>198</v>
      </c>
      <c r="D26" s="394">
        <v>3714800</v>
      </c>
      <c r="E26" s="394">
        <v>3714800</v>
      </c>
    </row>
    <row r="27" spans="1:5">
      <c r="A27" s="389" t="s">
        <v>237</v>
      </c>
      <c r="B27" s="391" t="s">
        <v>225</v>
      </c>
      <c r="C27" s="312" t="s">
        <v>127</v>
      </c>
      <c r="D27" s="392">
        <v>35898519</v>
      </c>
      <c r="E27" s="392">
        <v>37028828</v>
      </c>
    </row>
    <row r="28" spans="1:5">
      <c r="A28" s="51" t="s">
        <v>3</v>
      </c>
      <c r="B28" s="393" t="s">
        <v>225</v>
      </c>
      <c r="C28" s="148" t="s">
        <v>131</v>
      </c>
      <c r="D28" s="394">
        <v>1315502</v>
      </c>
      <c r="E28" s="394">
        <v>1315502</v>
      </c>
    </row>
    <row r="29" spans="1:5">
      <c r="A29" s="51" t="s">
        <v>145</v>
      </c>
      <c r="B29" s="393" t="s">
        <v>225</v>
      </c>
      <c r="C29" s="148" t="s">
        <v>221</v>
      </c>
      <c r="D29" s="394">
        <v>15807687</v>
      </c>
      <c r="E29" s="394">
        <v>15807687</v>
      </c>
    </row>
    <row r="30" spans="1:5">
      <c r="A30" s="51" t="s">
        <v>37</v>
      </c>
      <c r="B30" s="393" t="s">
        <v>225</v>
      </c>
      <c r="C30" s="148" t="s">
        <v>233</v>
      </c>
      <c r="D30" s="394">
        <v>10900518</v>
      </c>
      <c r="E30" s="394">
        <v>12030827</v>
      </c>
    </row>
    <row r="31" spans="1:5" ht="25.5">
      <c r="A31" s="389" t="s">
        <v>150</v>
      </c>
      <c r="B31" s="391" t="s">
        <v>225</v>
      </c>
      <c r="C31" s="312" t="s">
        <v>225</v>
      </c>
      <c r="D31" s="392">
        <v>7874812</v>
      </c>
      <c r="E31" s="392">
        <v>7874812</v>
      </c>
    </row>
    <row r="32" spans="1:5">
      <c r="A32" s="51" t="s">
        <v>1610</v>
      </c>
      <c r="B32" s="393" t="s">
        <v>226</v>
      </c>
      <c r="C32" s="148" t="s">
        <v>127</v>
      </c>
      <c r="D32" s="394">
        <v>1751073</v>
      </c>
      <c r="E32" s="394">
        <v>1751073</v>
      </c>
    </row>
    <row r="33" spans="1:5" ht="25.5">
      <c r="A33" s="389" t="s">
        <v>1670</v>
      </c>
      <c r="B33" s="391" t="s">
        <v>226</v>
      </c>
      <c r="C33" s="312" t="s">
        <v>233</v>
      </c>
      <c r="D33" s="392">
        <v>876400</v>
      </c>
      <c r="E33" s="392">
        <v>876400</v>
      </c>
    </row>
    <row r="34" spans="1:5" ht="25.5">
      <c r="A34" s="51" t="s">
        <v>1612</v>
      </c>
      <c r="B34" s="393" t="s">
        <v>226</v>
      </c>
      <c r="C34" s="148" t="s">
        <v>225</v>
      </c>
      <c r="D34" s="394">
        <v>874673</v>
      </c>
      <c r="E34" s="394">
        <v>874673</v>
      </c>
    </row>
    <row r="35" spans="1:5">
      <c r="A35" s="51" t="s">
        <v>139</v>
      </c>
      <c r="B35" s="393" t="s">
        <v>23</v>
      </c>
      <c r="C35" s="148" t="s">
        <v>127</v>
      </c>
      <c r="D35" s="394">
        <v>1696617859</v>
      </c>
      <c r="E35" s="394">
        <v>1696617859</v>
      </c>
    </row>
    <row r="36" spans="1:5">
      <c r="A36" s="51" t="s">
        <v>151</v>
      </c>
      <c r="B36" s="393" t="s">
        <v>23</v>
      </c>
      <c r="C36" s="148" t="s">
        <v>131</v>
      </c>
      <c r="D36" s="394">
        <v>524475369</v>
      </c>
      <c r="E36" s="394">
        <v>524475369</v>
      </c>
    </row>
    <row r="37" spans="1:5">
      <c r="A37" s="51" t="s">
        <v>152</v>
      </c>
      <c r="B37" s="393" t="s">
        <v>23</v>
      </c>
      <c r="C37" s="148" t="s">
        <v>221</v>
      </c>
      <c r="D37" s="394">
        <v>895436585</v>
      </c>
      <c r="E37" s="394">
        <v>895436585</v>
      </c>
    </row>
    <row r="38" spans="1:5">
      <c r="A38" s="51" t="s">
        <v>1073</v>
      </c>
      <c r="B38" s="393" t="s">
        <v>23</v>
      </c>
      <c r="C38" s="148" t="s">
        <v>233</v>
      </c>
      <c r="D38" s="394">
        <v>121728849</v>
      </c>
      <c r="E38" s="394">
        <v>121728849</v>
      </c>
    </row>
    <row r="39" spans="1:5">
      <c r="A39" s="389" t="s">
        <v>1071</v>
      </c>
      <c r="B39" s="391" t="s">
        <v>23</v>
      </c>
      <c r="C39" s="312" t="s">
        <v>23</v>
      </c>
      <c r="D39" s="392">
        <v>41164728</v>
      </c>
      <c r="E39" s="392">
        <v>41164728</v>
      </c>
    </row>
    <row r="40" spans="1:5">
      <c r="A40" s="51" t="s">
        <v>4</v>
      </c>
      <c r="B40" s="393" t="s">
        <v>23</v>
      </c>
      <c r="C40" s="148" t="s">
        <v>26</v>
      </c>
      <c r="D40" s="394">
        <v>113812328</v>
      </c>
      <c r="E40" s="394">
        <v>113812328</v>
      </c>
    </row>
    <row r="41" spans="1:5">
      <c r="A41" s="51" t="s">
        <v>247</v>
      </c>
      <c r="B41" s="393" t="s">
        <v>31</v>
      </c>
      <c r="C41" s="148" t="s">
        <v>127</v>
      </c>
      <c r="D41" s="394">
        <v>282118437</v>
      </c>
      <c r="E41" s="394">
        <v>281905937</v>
      </c>
    </row>
    <row r="42" spans="1:5">
      <c r="A42" s="389" t="s">
        <v>208</v>
      </c>
      <c r="B42" s="391" t="s">
        <v>31</v>
      </c>
      <c r="C42" s="312" t="s">
        <v>131</v>
      </c>
      <c r="D42" s="392">
        <v>172758816</v>
      </c>
      <c r="E42" s="392">
        <v>172546316</v>
      </c>
    </row>
    <row r="43" spans="1:5" ht="25.5">
      <c r="A43" s="51" t="s">
        <v>0</v>
      </c>
      <c r="B43" s="393" t="s">
        <v>31</v>
      </c>
      <c r="C43" s="148" t="s">
        <v>235</v>
      </c>
      <c r="D43" s="394">
        <v>109359621</v>
      </c>
      <c r="E43" s="394">
        <v>109359621</v>
      </c>
    </row>
    <row r="44" spans="1:5">
      <c r="A44" s="51" t="s">
        <v>140</v>
      </c>
      <c r="B44" s="393" t="s">
        <v>191</v>
      </c>
      <c r="C44" s="148" t="s">
        <v>127</v>
      </c>
      <c r="D44" s="394">
        <v>89165788</v>
      </c>
      <c r="E44" s="394">
        <v>66340390</v>
      </c>
    </row>
    <row r="45" spans="1:5">
      <c r="A45" s="51" t="s">
        <v>97</v>
      </c>
      <c r="B45" s="393" t="s">
        <v>191</v>
      </c>
      <c r="C45" s="148" t="s">
        <v>131</v>
      </c>
      <c r="D45" s="394">
        <v>8102704</v>
      </c>
      <c r="E45" s="394">
        <v>8102704</v>
      </c>
    </row>
    <row r="46" spans="1:5">
      <c r="A46" s="389" t="s">
        <v>98</v>
      </c>
      <c r="B46" s="391" t="s">
        <v>191</v>
      </c>
      <c r="C46" s="312" t="s">
        <v>233</v>
      </c>
      <c r="D46" s="392">
        <v>77406084</v>
      </c>
      <c r="E46" s="392">
        <v>54580686</v>
      </c>
    </row>
    <row r="47" spans="1:5">
      <c r="A47" s="51" t="s">
        <v>18</v>
      </c>
      <c r="B47" s="393" t="s">
        <v>191</v>
      </c>
      <c r="C47" s="148" t="s">
        <v>235</v>
      </c>
      <c r="D47" s="394">
        <v>2194600</v>
      </c>
      <c r="E47" s="394">
        <v>2194600</v>
      </c>
    </row>
    <row r="48" spans="1:5" ht="25.5">
      <c r="A48" s="51" t="s">
        <v>63</v>
      </c>
      <c r="B48" s="393" t="s">
        <v>191</v>
      </c>
      <c r="C48" s="148" t="s">
        <v>226</v>
      </c>
      <c r="D48" s="394">
        <v>1462400</v>
      </c>
      <c r="E48" s="394">
        <v>1462400</v>
      </c>
    </row>
    <row r="49" spans="1:5">
      <c r="A49" s="389" t="s">
        <v>246</v>
      </c>
      <c r="B49" s="391" t="s">
        <v>27</v>
      </c>
      <c r="C49" s="312" t="s">
        <v>127</v>
      </c>
      <c r="D49" s="392">
        <v>49361040</v>
      </c>
      <c r="E49" s="392">
        <v>49361040</v>
      </c>
    </row>
    <row r="50" spans="1:5">
      <c r="A50" s="51" t="s">
        <v>1219</v>
      </c>
      <c r="B50" s="393" t="s">
        <v>27</v>
      </c>
      <c r="C50" s="148" t="s">
        <v>131</v>
      </c>
      <c r="D50" s="394">
        <v>21029998</v>
      </c>
      <c r="E50" s="394">
        <v>21029998</v>
      </c>
    </row>
    <row r="51" spans="1:5">
      <c r="A51" s="389" t="s">
        <v>209</v>
      </c>
      <c r="B51" s="391" t="s">
        <v>27</v>
      </c>
      <c r="C51" s="312" t="s">
        <v>221</v>
      </c>
      <c r="D51" s="392">
        <v>50000</v>
      </c>
      <c r="E51" s="392">
        <v>50000</v>
      </c>
    </row>
    <row r="52" spans="1:5">
      <c r="A52" s="51" t="s">
        <v>2106</v>
      </c>
      <c r="B52" s="393" t="s">
        <v>27</v>
      </c>
      <c r="C52" s="148" t="s">
        <v>233</v>
      </c>
      <c r="D52" s="394">
        <v>28281042</v>
      </c>
      <c r="E52" s="394">
        <v>28281042</v>
      </c>
    </row>
    <row r="53" spans="1:5" ht="25.5">
      <c r="A53" s="51" t="s">
        <v>2032</v>
      </c>
      <c r="B53" s="393" t="s">
        <v>71</v>
      </c>
      <c r="C53" s="148" t="s">
        <v>127</v>
      </c>
      <c r="D53" s="394">
        <v>55790</v>
      </c>
      <c r="E53" s="394">
        <v>2740</v>
      </c>
    </row>
    <row r="54" spans="1:5" ht="25.5">
      <c r="A54" s="382" t="s">
        <v>2034</v>
      </c>
      <c r="B54" s="5" t="s">
        <v>71</v>
      </c>
      <c r="C54" s="5" t="s">
        <v>131</v>
      </c>
      <c r="D54" s="383">
        <v>55790</v>
      </c>
      <c r="E54" s="384">
        <v>2740</v>
      </c>
    </row>
    <row r="55" spans="1:5" ht="38.25">
      <c r="A55" s="51" t="s">
        <v>1147</v>
      </c>
      <c r="B55" s="5" t="s">
        <v>73</v>
      </c>
      <c r="C55" s="5" t="s">
        <v>127</v>
      </c>
      <c r="D55" s="383">
        <v>140204400</v>
      </c>
      <c r="E55" s="424">
        <v>140204400</v>
      </c>
    </row>
    <row r="56" spans="1:5" ht="38.25">
      <c r="A56" s="51" t="s">
        <v>210</v>
      </c>
      <c r="B56" s="5" t="s">
        <v>73</v>
      </c>
      <c r="C56" s="5" t="s">
        <v>131</v>
      </c>
      <c r="D56" s="383">
        <v>104709600</v>
      </c>
      <c r="E56" s="424">
        <v>104709600</v>
      </c>
    </row>
    <row r="57" spans="1:5" ht="27.75" customHeight="1">
      <c r="A57" s="51" t="s">
        <v>248</v>
      </c>
      <c r="B57" s="5" t="s">
        <v>73</v>
      </c>
      <c r="C57" s="5" t="s">
        <v>233</v>
      </c>
      <c r="D57" s="383">
        <v>35494800</v>
      </c>
      <c r="E57" s="424">
        <v>35494800</v>
      </c>
    </row>
    <row r="58" spans="1:5">
      <c r="A58" s="5" t="s">
        <v>2107</v>
      </c>
      <c r="B58" s="5"/>
      <c r="C58" s="5"/>
      <c r="D58" s="383">
        <v>39000000</v>
      </c>
      <c r="E58" s="424">
        <v>76500000</v>
      </c>
    </row>
  </sheetData>
  <autoFilter ref="A6:E51">
    <filterColumn colId="1"/>
  </autoFilter>
  <mergeCells count="7">
    <mergeCell ref="B5:C5"/>
    <mergeCell ref="A1:E1"/>
    <mergeCell ref="D5:D6"/>
    <mergeCell ref="A2:E2"/>
    <mergeCell ref="A3:E3"/>
    <mergeCell ref="A5:A6"/>
    <mergeCell ref="E5:E6"/>
  </mergeCells>
  <pageMargins left="0.70866141732283472" right="0.31496062992125984" top="0.35433070866141736"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40</vt:i4>
      </vt:variant>
      <vt:variant>
        <vt:lpstr>Именованные диапазоны</vt:lpstr>
      </vt:variant>
      <vt:variant>
        <vt:i4>158</vt:i4>
      </vt:variant>
    </vt:vector>
  </HeadingPairs>
  <TitlesOfParts>
    <vt:vector size="198" baseType="lpstr">
      <vt:lpstr>Деф</vt:lpstr>
      <vt:lpstr>АдмДох</vt:lpstr>
      <vt:lpstr>АдмИст</vt:lpstr>
      <vt:lpstr>Норм</vt:lpstr>
      <vt:lpstr>Дох </vt:lpstr>
      <vt:lpstr>Вед24</vt:lpstr>
      <vt:lpstr>вед 25-26</vt:lpstr>
      <vt:lpstr>Фун24</vt:lpstr>
      <vt:lpstr>Фун 25-26</vt:lpstr>
      <vt:lpstr>ЦСР 24</vt:lpstr>
      <vt:lpstr>ЦСР 25-26</vt:lpstr>
      <vt:lpstr>публ</vt:lpstr>
      <vt:lpstr>Полн</vt:lpstr>
      <vt:lpstr>ФФП</vt:lpstr>
      <vt:lpstr>адм к</vt:lpstr>
      <vt:lpstr>ВУС</vt:lpstr>
      <vt:lpstr>Молод</vt:lpstr>
      <vt:lpstr>дороги с</vt:lpstr>
      <vt:lpstr>сбал</vt:lpstr>
      <vt:lpstr>софин</vt:lpstr>
      <vt:lpstr>Заим</vt:lpstr>
      <vt:lpstr>дороги кр</vt:lpstr>
      <vt:lpstr>горср 10</vt:lpstr>
      <vt:lpstr>рег вып</vt:lpstr>
      <vt:lpstr>гор ср</vt:lpstr>
      <vt:lpstr>уч УДС</vt:lpstr>
      <vt:lpstr>клад</vt:lpstr>
      <vt:lpstr>благ м</vt:lpstr>
      <vt:lpstr>переселен</vt:lpstr>
      <vt:lpstr>захор</vt:lpstr>
      <vt:lpstr>ППМИ</vt:lpstr>
      <vt:lpstr>пов зп 10</vt:lpstr>
      <vt:lpstr>налог п</vt:lpstr>
      <vt:lpstr>переч субс</vt:lpstr>
      <vt:lpstr>пожарка</vt:lpstr>
      <vt:lpstr>ак</vt:lpstr>
      <vt:lpstr>спр</vt:lpstr>
      <vt:lpstr>Лист1</vt:lpstr>
      <vt:lpstr>Лист2</vt:lpstr>
      <vt:lpstr>Лист3</vt:lpstr>
      <vt:lpstr>H1благ</vt:lpstr>
      <vt:lpstr>H1благмалое</vt:lpstr>
      <vt:lpstr>H1гор_среда_10</vt:lpstr>
      <vt:lpstr>H1ДК</vt:lpstr>
      <vt:lpstr>H1дороги_50</vt:lpstr>
      <vt:lpstr>H1зппов</vt:lpstr>
      <vt:lpstr>H1повзп</vt:lpstr>
      <vt:lpstr>H1пожар</vt:lpstr>
      <vt:lpstr>H1потенциал</vt:lpstr>
      <vt:lpstr>H1УДС</vt:lpstr>
      <vt:lpstr>H2благ</vt:lpstr>
      <vt:lpstr>H2благмалое</vt:lpstr>
      <vt:lpstr>H2гор_среда_10</vt:lpstr>
      <vt:lpstr>H2ДК</vt:lpstr>
      <vt:lpstr>H2дороги_50</vt:lpstr>
      <vt:lpstr>H2зппов</vt:lpstr>
      <vt:lpstr>H2повзп</vt:lpstr>
      <vt:lpstr>H2пожар</vt:lpstr>
      <vt:lpstr>H2потенциал</vt:lpstr>
      <vt:lpstr>H2УДС</vt:lpstr>
      <vt:lpstr>АдмДох!год</vt:lpstr>
      <vt:lpstr>год</vt:lpstr>
      <vt:lpstr>'адм к'!Заголовки_для_печати</vt:lpstr>
      <vt:lpstr>АдмДох!Заголовки_для_печати</vt:lpstr>
      <vt:lpstr>АдмИст!Заголовки_для_печати</vt:lpstr>
      <vt:lpstr>'вед 25-26'!Заголовки_для_печати</vt:lpstr>
      <vt:lpstr>Вед24!Заголовки_для_печати</vt:lpstr>
      <vt:lpstr>ВУС!Заголовки_для_печати</vt:lpstr>
      <vt:lpstr>Деф!Заголовки_для_печати</vt:lpstr>
      <vt:lpstr>'Дох '!Заголовки_для_печати</vt:lpstr>
      <vt:lpstr>Молод!Заголовки_для_печати</vt:lpstr>
      <vt:lpstr>Полн!Заголовки_для_печати</vt:lpstr>
      <vt:lpstr>Фун24!Заголовки_для_печати</vt:lpstr>
      <vt:lpstr>ФФП!Заголовки_для_печати</vt:lpstr>
      <vt:lpstr>'ЦСР 24'!Заголовки_для_печати</vt:lpstr>
      <vt:lpstr>АдмДох!квр13</vt:lpstr>
      <vt:lpstr>квр13</vt:lpstr>
      <vt:lpstr>АдмДох!кврПлПер</vt:lpstr>
      <vt:lpstr>кврПлПер</vt:lpstr>
      <vt:lpstr>АдмДох!Н1адох</vt:lpstr>
      <vt:lpstr>Н1адох</vt:lpstr>
      <vt:lpstr>АдмДох!Н1аист</vt:lpstr>
      <vt:lpstr>Н1аист</vt:lpstr>
      <vt:lpstr>Н1акк</vt:lpstr>
      <vt:lpstr>АдмДох!Н1вед</vt:lpstr>
      <vt:lpstr>Н1вед</vt:lpstr>
      <vt:lpstr>АдмДох!Н1вед1</vt:lpstr>
      <vt:lpstr>Н1вед1</vt:lpstr>
      <vt:lpstr>Н1вод</vt:lpstr>
      <vt:lpstr>АдмДох!Н1вус</vt:lpstr>
      <vt:lpstr>Н1вус</vt:lpstr>
      <vt:lpstr>Н1гор_среда</vt:lpstr>
      <vt:lpstr>Н1гранты</vt:lpstr>
      <vt:lpstr>АдмДох!Н1деф</vt:lpstr>
      <vt:lpstr>Н1деф</vt:lpstr>
      <vt:lpstr>Н1Дор</vt:lpstr>
      <vt:lpstr>Н1доркап</vt:lpstr>
      <vt:lpstr>Н1Дороги</vt:lpstr>
      <vt:lpstr>АдмДох!Н1дох</vt:lpstr>
      <vt:lpstr>Н1дох</vt:lpstr>
      <vt:lpstr>Н1займ</vt:lpstr>
      <vt:lpstr>Н1ком</vt:lpstr>
      <vt:lpstr>Н1метвус</vt:lpstr>
      <vt:lpstr>Н1мин</vt:lpstr>
      <vt:lpstr>Н1мол</vt:lpstr>
      <vt:lpstr>Н1Норм</vt:lpstr>
      <vt:lpstr>Н1Перес</vt:lpstr>
      <vt:lpstr>Н1Пересел</vt:lpstr>
      <vt:lpstr>Н1пож</vt:lpstr>
      <vt:lpstr>Н1пожар</vt:lpstr>
      <vt:lpstr>Н1пол</vt:lpstr>
      <vt:lpstr>Н1поощ</vt:lpstr>
      <vt:lpstr>АдмДох!Н1Публ</vt:lpstr>
      <vt:lpstr>Н1Публ</vt:lpstr>
      <vt:lpstr>Н1рег_вып</vt:lpstr>
      <vt:lpstr>Н1сбал</vt:lpstr>
      <vt:lpstr>Н1софин</vt:lpstr>
      <vt:lpstr>Н1фун</vt:lpstr>
      <vt:lpstr>Н1фун1</vt:lpstr>
      <vt:lpstr>АдмДох!Н1ффп</vt:lpstr>
      <vt:lpstr>Н1ффп</vt:lpstr>
      <vt:lpstr>Н1цср</vt:lpstr>
      <vt:lpstr>Н1цср1</vt:lpstr>
      <vt:lpstr>Н2адох</vt:lpstr>
      <vt:lpstr>Н2аист</vt:lpstr>
      <vt:lpstr>Н2акк</vt:lpstr>
      <vt:lpstr>Н2вед</vt:lpstr>
      <vt:lpstr>Н2вед1</vt:lpstr>
      <vt:lpstr>Н2вод</vt:lpstr>
      <vt:lpstr>Н2вус</vt:lpstr>
      <vt:lpstr>Н2гор_среда</vt:lpstr>
      <vt:lpstr>Н2гранты</vt:lpstr>
      <vt:lpstr>Н2деф</vt:lpstr>
      <vt:lpstr>Н2дор</vt:lpstr>
      <vt:lpstr>Н2доркап</vt:lpstr>
      <vt:lpstr>Н2Дороги</vt:lpstr>
      <vt:lpstr>Н2дох</vt:lpstr>
      <vt:lpstr>Н2займ</vt:lpstr>
      <vt:lpstr>Н2ком</vt:lpstr>
      <vt:lpstr>Н2метвус</vt:lpstr>
      <vt:lpstr>Н2мин</vt:lpstr>
      <vt:lpstr>Н2мол</vt:lpstr>
      <vt:lpstr>Н2Норм</vt:lpstr>
      <vt:lpstr>Н2Перес</vt:lpstr>
      <vt:lpstr>Н2Пересел</vt:lpstr>
      <vt:lpstr>Н2пож</vt:lpstr>
      <vt:lpstr>Н2пожар</vt:lpstr>
      <vt:lpstr>Н2пол</vt:lpstr>
      <vt:lpstr>Н2поощ</vt:lpstr>
      <vt:lpstr>Н2публ</vt:lpstr>
      <vt:lpstr>Н2рег_вып</vt:lpstr>
      <vt:lpstr>Н2сбал</vt:lpstr>
      <vt:lpstr>Н2софин</vt:lpstr>
      <vt:lpstr>Н2фун</vt:lpstr>
      <vt:lpstr>Н2фун1</vt:lpstr>
      <vt:lpstr>Н2ффп</vt:lpstr>
      <vt:lpstr>Н2цср</vt:lpstr>
      <vt:lpstr>Н2цср1</vt:lpstr>
      <vt:lpstr>Надох</vt:lpstr>
      <vt:lpstr>'адм к'!Область_печати</vt:lpstr>
      <vt:lpstr>АдмДох!Область_печати</vt:lpstr>
      <vt:lpstr>АдмИст!Область_печати</vt:lpstr>
      <vt:lpstr>ак!Область_печати</vt:lpstr>
      <vt:lpstr>'вед 25-26'!Область_печати</vt:lpstr>
      <vt:lpstr>Вед24!Область_печати</vt:lpstr>
      <vt:lpstr>ВУС!Область_печати</vt:lpstr>
      <vt:lpstr>'гор ср'!Область_печати</vt:lpstr>
      <vt:lpstr>'горср 10'!Область_печати</vt:lpstr>
      <vt:lpstr>Деф!Область_печати</vt:lpstr>
      <vt:lpstr>'дороги с'!Область_печати</vt:lpstr>
      <vt:lpstr>Заим!Область_печати</vt:lpstr>
      <vt:lpstr>Молод!Область_печати</vt:lpstr>
      <vt:lpstr>пожарка!Область_печати</vt:lpstr>
      <vt:lpstr>Полн!Область_печати</vt:lpstr>
      <vt:lpstr>публ!Область_печати</vt:lpstr>
      <vt:lpstr>сбал!Область_печати</vt:lpstr>
      <vt:lpstr>Фун24!Область_печати</vt:lpstr>
      <vt:lpstr>ФФП!Область_печати</vt:lpstr>
      <vt:lpstr>АдмДох!ПлПер</vt:lpstr>
      <vt:lpstr>ПлПер</vt:lpstr>
      <vt:lpstr>АдмДох!Р1дата</vt:lpstr>
      <vt:lpstr>Р1дата</vt:lpstr>
      <vt:lpstr>АдмДох!Р1номер</vt:lpstr>
      <vt:lpstr>Р1номер</vt:lpstr>
      <vt:lpstr>Р2дата</vt:lpstr>
      <vt:lpstr>Р2номер</vt:lpstr>
      <vt:lpstr>АдмДох!РзПз</vt:lpstr>
      <vt:lpstr>РзПз</vt:lpstr>
      <vt:lpstr>АдмДох!РзПзПлПер</vt:lpstr>
      <vt:lpstr>РзПзПлПер</vt:lpstr>
      <vt:lpstr>АдмДох!СумВед</vt:lpstr>
      <vt:lpstr>СумВед</vt:lpstr>
      <vt:lpstr>АдмДох!СумВед14</vt:lpstr>
      <vt:lpstr>СумВед14</vt:lpstr>
      <vt:lpstr>АдмДох!СумВед15</vt:lpstr>
      <vt:lpstr>СумВед15</vt:lpstr>
      <vt:lpstr>цср</vt:lpstr>
      <vt:lpstr>цср1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Adminn</dc:creator>
  <cp:lastModifiedBy>Userrfu</cp:lastModifiedBy>
  <cp:lastPrinted>2023-11-14T10:30:54Z</cp:lastPrinted>
  <dcterms:created xsi:type="dcterms:W3CDTF">2009-03-19T02:39:24Z</dcterms:created>
  <dcterms:modified xsi:type="dcterms:W3CDTF">2023-11-14T10:52:47Z</dcterms:modified>
</cp:coreProperties>
</file>