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5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R41" i="1"/>
  <c r="S41"/>
  <c r="T41"/>
  <c r="U41"/>
  <c r="Q41"/>
  <c r="U30" l="1"/>
  <c r="T43" l="1"/>
  <c r="T45"/>
  <c r="U34"/>
  <c r="U35"/>
  <c r="U36"/>
  <c r="U37"/>
  <c r="U38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1"/>
  <c r="U9"/>
  <c r="Q34"/>
  <c r="Q28"/>
  <c r="P41"/>
  <c r="T44" l="1"/>
  <c r="U33"/>
  <c r="R45"/>
  <c r="S45"/>
  <c r="Q45" l="1"/>
  <c r="Q43"/>
  <c r="P33"/>
  <c r="P10"/>
  <c r="P25"/>
  <c r="S43" l="1"/>
  <c r="R43"/>
  <c r="Q44"/>
  <c r="R44" l="1"/>
  <c r="S44"/>
  <c r="U45" l="1"/>
  <c r="P34"/>
  <c r="O10" l="1"/>
  <c r="O34" l="1"/>
  <c r="O13"/>
  <c r="U43" l="1"/>
  <c r="U44" s="1"/>
  <c r="O44"/>
  <c r="O41"/>
  <c r="O33"/>
  <c r="N45" l="1"/>
  <c r="N44"/>
  <c r="O45" l="1"/>
  <c r="P45"/>
  <c r="O43"/>
  <c r="P43"/>
  <c r="P44" l="1"/>
  <c r="N33"/>
  <c r="N41" s="1"/>
  <c r="N48" s="1"/>
  <c r="N34"/>
  <c r="M34"/>
  <c r="M33"/>
  <c r="M10"/>
  <c r="K10"/>
  <c r="I41" l="1"/>
  <c r="J41" l="1"/>
  <c r="K41"/>
  <c r="L41"/>
  <c r="M41"/>
</calcChain>
</file>

<file path=xl/sharedStrings.xml><?xml version="1.0" encoding="utf-8"?>
<sst xmlns="http://schemas.openxmlformats.org/spreadsheetml/2006/main" count="202" uniqueCount="105">
  <si>
    <t xml:space="preserve">Приложение № 2 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</si>
  <si>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</si>
  <si>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</si>
  <si>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</si>
  <si>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</si>
  <si>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</si>
  <si>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</si>
  <si>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</si>
  <si>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</si>
  <si>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</si>
  <si>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</si>
  <si>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</si>
  <si>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</si>
  <si>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обеспечение равных условий для устойчивого и эффективного исполнения расходных обязательств бюджетов муниципальных образований, обеспечение сбалансированности и повышение финансовой самостоятельности   местных бюджетов.</t>
  </si>
  <si>
    <t>Задача 1: Создание условий для обеспечения финансовой устойчивости бюджетов муниципальных образований</t>
  </si>
  <si>
    <t>Финансовое управление администрации Богучанского района</t>
  </si>
  <si>
    <t>Отсутствие  в местных бюджетах просроченной кредиторской задолженности по выплате заработной платы с начислениями работникам бюджетной сферы  и по исполнению обязательств перед  гражданами,  ежегодно</t>
  </si>
  <si>
    <t xml:space="preserve">Финансовое управление администрации Богучанского района </t>
  </si>
  <si>
    <t>Х</t>
  </si>
  <si>
    <t> 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</si>
  <si>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х</t>
  </si>
  <si>
    <t xml:space="preserve">к подпрограмме «Создание условий для эффективного и ответственного
 управления муниципальными финансами, повышения устойчивости
 бюджетов муниципальных образований» </t>
  </si>
  <si>
    <t>Мероприятие 1.4:
Предоставление межбюджетных трансфертов на частичное финансирование (возмещение) расходов на региональные выплаты и выплаты, обеспечивающие уровень заработной платы  работников бюджетной сферы не ниже размера минимальной заработной платы (минимального размера оплаты труда)</t>
  </si>
  <si>
    <t>Ожидаемый результат от реализации подпрограммного мероприятия(в натуральном выражении)</t>
  </si>
  <si>
    <t>2019 год</t>
  </si>
  <si>
    <t>0503</t>
  </si>
  <si>
    <t>2020 год</t>
  </si>
  <si>
    <t>2021 год</t>
  </si>
  <si>
    <t>благоустройство дворовой территории п.Таежный у многоквартирного дома</t>
  </si>
  <si>
    <t>111F255550</t>
  </si>
  <si>
    <t>Перечень мероприятий подпрограммы с указанием объема средств на их реализацию и ожидаемых результатов</t>
  </si>
  <si>
    <t>2022 год</t>
  </si>
  <si>
    <t xml:space="preserve">Итого по подпрограмме </t>
  </si>
  <si>
    <t>1403</t>
  </si>
  <si>
    <t>в том  числе :</t>
  </si>
  <si>
    <t>средства федерального бюджета</t>
  </si>
  <si>
    <t>средства  районного бюджета</t>
  </si>
  <si>
    <t>средства  краевого бюджета</t>
  </si>
  <si>
    <t>0203</t>
  </si>
  <si>
    <t>0113</t>
  </si>
  <si>
    <t>Задача 3: Повышение качества управления муниципальными финансами.</t>
  </si>
  <si>
    <t xml:space="preserve">Мероприятие 1.1:  Предоставление 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</t>
  </si>
  <si>
    <t>1110010490</t>
  </si>
  <si>
    <t xml:space="preserve">Мероприятие 1.8 Межбюджетные трансферты на софинансирование на формирование современной городской среды </t>
  </si>
  <si>
    <t>повышение заработной платы работникам бюджетной сферы</t>
  </si>
  <si>
    <t>благоустройство населенного  пункта п.Новохайский</t>
  </si>
  <si>
    <t>Мероприятие 3.1:
Проведение регулярного и оперативного мониторинга финансовой ситуации в муниципальных образованиях</t>
  </si>
  <si>
    <t>Мероприятие 1.3: Предоставление дотации на выравнивание бюджетной обеспеченности за счет средств районного бюджета</t>
  </si>
  <si>
    <t xml:space="preserve">Мероприятие 1.2: Предоставление иных межбюджетных трансфертов на поддержку мер по обеспечению сбалансированности бюджетов поселений </t>
  </si>
  <si>
    <t xml:space="preserve">Мероприятие 2.2:
Предоставление субвенции на осуществление органами местного самоуправления поселений Богучанского района  государственных полномочий по созданию и обеспечению деятельности административных комиссий </t>
  </si>
  <si>
    <t>0909</t>
  </si>
  <si>
    <t>11100S5550</t>
  </si>
  <si>
    <t>организация и прведение акарицидных обработок мест массового отдыха населения в 7 населенных пунктах района</t>
  </si>
  <si>
    <t>11100L299F</t>
  </si>
  <si>
    <t>восстановление воинских захоронений на территории Богучанского сельсовета</t>
  </si>
  <si>
    <t>Мероприятие 2.3:
Межбюджетные трансферты на обустройство и восстановление воинских захоронений</t>
  </si>
  <si>
    <t>11100S4590</t>
  </si>
  <si>
    <t>Мероприятие 1.10 Межбюджетные трансферты  на повышение с 1 октября 2019 года на 4,3 процента заработной платы работников бюджетной сферы</t>
  </si>
  <si>
    <t>Мероприятие 1.11.
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</t>
  </si>
  <si>
    <t>Мероприятие 2.1:
Предоставление субвенции на осуществление органами местного самоуправления поселений Богучанского района  государственных полномочий по первичному воинскому учету на территориях, где отсутствуют военные комиссариаты</t>
  </si>
  <si>
    <t xml:space="preserve">Минимальный размер бюджетной обеспеченности поселений после выравнивания 
2019 год  – не менее 1998 рублей.
</t>
  </si>
  <si>
    <t>11100S7410</t>
  </si>
  <si>
    <t>11100S7490</t>
  </si>
  <si>
    <t>на решение вопросов местного значения  в 15 поселениях</t>
  </si>
  <si>
    <t xml:space="preserve"> реализация проектов по благоустройству территорий поселений Богучанского района</t>
  </si>
  <si>
    <t>2023 год</t>
  </si>
  <si>
    <t xml:space="preserve">Минимальный размер бюджетной обеспеченности поселений после выравнивания 
 2020 год не менее 1836 рублей,
</t>
  </si>
  <si>
    <t>повышение заработной платы работникам бюджетной сферы 1  июня 2020 года</t>
  </si>
  <si>
    <t>повышение заработной платы работникам бюджетной сферы 1 октября 2020 года</t>
  </si>
  <si>
    <t>Мероприятие 1.4:
Субсидии бюджетам поселений Богучанского района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</si>
  <si>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Мероприятие 1.8.
Субсидии бюджетам поселений Богучанского района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</t>
  </si>
  <si>
    <t xml:space="preserve">Мероприятие 1.9.
Предоставление иных межбюджетных трансфертов бюджетам поселений Богучанского района за содействие развитию налогового потенциала </t>
  </si>
  <si>
    <t xml:space="preserve">Мероприятие 1.10.
Субсидии бюджетам поселений Богучанского района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края,  на 2020 год </t>
  </si>
  <si>
    <t>Мероприятие 2.3:
Предоставление субсидии бюджетам поселений Богучанского района на организацию и проведение акарицидных обработок мест массового отдыха населения</t>
  </si>
  <si>
    <t>1402</t>
  </si>
  <si>
    <t>111F274510</t>
  </si>
  <si>
    <t>обеспечение заработной платы  до уровня установленного Законом края от 24.12.2020 № 10-4659, не ниже 23 026 рублей</t>
  </si>
  <si>
    <t>устройство  на территории п.Таежный парка культуры и отдыха "Мечта"</t>
  </si>
  <si>
    <t>решение вопросов местного значения</t>
  </si>
  <si>
    <t>благоустройство населенного  пункта п.Беляки ; п.Новохайский; п.Октябрьский</t>
  </si>
  <si>
    <t>2024 год</t>
  </si>
  <si>
    <t xml:space="preserve">Выполнение государственных полномочий  в 17 поселениях </t>
  </si>
  <si>
    <t>Выполнение государственных полномочий в 18  поселениях</t>
  </si>
  <si>
    <t xml:space="preserve"> Задача 2:  Повышение качества реализации органами местного самоуправления закрепленных за ними полномочий           
Задача 2:  Повышение качества реализации органами местного самоуправления закрепленных за ними полномочий           
</t>
  </si>
  <si>
    <r>
      <t>Мероприятие 1.4: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sz val="9"/>
        <color theme="1"/>
        <rFont val="Times New Roman"/>
        <family val="1"/>
        <charset val="204"/>
      </rPr>
      <t>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  </r>
  </si>
  <si>
    <t xml:space="preserve">Мероприятие 1.5 Межбюджетные трансферты для реализации проектов по решению вопросов местного значения сельских поселений </t>
  </si>
  <si>
    <t xml:space="preserve">Мероприятие 1.6 Субсидии бюджетам поселений Богучанского района на финансирование расходов формирования современной городской (сельской) среды </t>
  </si>
  <si>
    <t xml:space="preserve">Мероприятие 1.7.Дотации бюджетам поселений Богучанского района на частичную компенсацию расходов на повышение оплаты труда отдельным категориям работников бюджетной сферы </t>
  </si>
  <si>
    <t>Мероприятие 1.8.Субсидии бюджетам поселений Богучанского района для поощрения поселений - победителей конкурса лучших проектов создания комфортной городской среды</t>
  </si>
  <si>
    <t>11100S6410</t>
  </si>
  <si>
    <t xml:space="preserve">Благоустройство кладбищ
Ангарский сельсовет (п.Ангарский)
</t>
  </si>
  <si>
    <t>обеспечение заработной платы  до уровня установленного Законом края от 29.10.2009 № 9-3864, не ниже 27 503 рублей и  увеличение фондов оплаты труда работникам бюджетной сферы</t>
  </si>
  <si>
    <t>11100S6660</t>
  </si>
  <si>
    <t>2025 год</t>
  </si>
  <si>
    <t>Итого за 2022-2025 годы</t>
  </si>
  <si>
    <t>Мероприятие 1.4. Предоставление иных межбюджетных трансфертов бюджетам поселений Богучанского района за содействие развитию налогового потенциала</t>
  </si>
  <si>
    <t>Мероприятие 1.5. Предоставление иных межбюджетных трансфертов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</t>
  </si>
  <si>
    <t>Мероприятие 1.6. Предоставление иных межбюджетных трансфертов  бюджетам поселений Богучанского района из районного бюджета на осуществление расходов, направленных на реализацию мероприятий по поддержке местных инициатив</t>
  </si>
  <si>
    <t xml:space="preserve">Мероприятие 1.7. Предоставление иных межбюджетных трансферты бюджетам поселений Богучанского района из районного бюджета на благоустройство кладбищ </t>
  </si>
  <si>
    <t>Мероприятие 2.3:
Предоставление иных межбюджетных трансфертов бюджетам поселений Богучанского района из районного бюджета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территорий природных очаговых клещевых инфекций</t>
  </si>
  <si>
    <t xml:space="preserve">Минимальный уровень бюджетной обеспеченности поселений после выравнивания 
  2022-2025 годы не менее 0,94.
</t>
  </si>
  <si>
    <t>организация и проведение акарицидных обработок мест массового отдыха населения в 5 населенных пунктах района</t>
  </si>
  <si>
    <t>обеспечение заработной платы  до уровня установленного Законом края от 29.10.2009 № 9-3864, не ниже 27 503 рублей</t>
  </si>
  <si>
    <t>Мероприятие 1.8.  Предоставление иных  межбюджетных трансфертов бюджетам поселений Богучанского района на финансовое обеспечение (возмещение) расходных обязательств муниципальных образований, связанных с увеличением с 1 июня 2022 года региональных выплат в 2022 году</t>
  </si>
  <si>
    <t xml:space="preserve">Минимальный размер бюджетной обеспеченности поселений после выравнивания 
 2022 год не менее 2026 рубля, 2023-2025 годы не менее 2319 рублей.
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</si>
</sst>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43" fontId="3" fillId="0" borderId="1" xfId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/>
    <xf numFmtId="0" fontId="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43" fontId="0" fillId="0" borderId="1" xfId="1" applyFont="1" applyFill="1" applyBorder="1" applyAlignment="1">
      <alignment vertical="top"/>
    </xf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43" fontId="3" fillId="0" borderId="1" xfId="1" applyFont="1" applyFill="1" applyBorder="1" applyAlignment="1">
      <alignment vertical="center" wrapText="1"/>
    </xf>
    <xf numFmtId="43" fontId="3" fillId="0" borderId="1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3" fontId="0" fillId="0" borderId="1" xfId="1" applyFont="1" applyFill="1" applyBorder="1" applyAlignment="1">
      <alignment vertical="center"/>
    </xf>
    <xf numFmtId="43" fontId="4" fillId="0" borderId="1" xfId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43" fontId="4" fillId="0" borderId="1" xfId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3" fontId="0" fillId="0" borderId="0" xfId="0" applyNumberFormat="1" applyFill="1"/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7" fillId="0" borderId="1" xfId="0" applyNumberFormat="1" applyFont="1" applyBorder="1" applyAlignment="1">
      <alignment horizontal="distributed"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distributed"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"/>
  <sheetViews>
    <sheetView tabSelected="1" zoomScaleNormal="100" workbookViewId="0">
      <pane ySplit="3" topLeftCell="A4" activePane="bottomLeft" state="frozen"/>
      <selection pane="bottomLeft" activeCell="V40" sqref="V40"/>
    </sheetView>
  </sheetViews>
  <sheetFormatPr defaultRowHeight="15"/>
  <cols>
    <col min="1" max="1" width="25" customWidth="1"/>
    <col min="2" max="2" width="0.140625" customWidth="1"/>
    <col min="3" max="3" width="11.85546875" customWidth="1"/>
    <col min="4" max="4" width="3.140625" hidden="1" customWidth="1"/>
    <col min="5" max="5" width="4.85546875" customWidth="1"/>
    <col min="6" max="6" width="6.140625" customWidth="1"/>
    <col min="7" max="7" width="9.7109375" customWidth="1"/>
    <col min="8" max="8" width="5.140625" hidden="1" customWidth="1"/>
    <col min="9" max="9" width="15.28515625" hidden="1" customWidth="1"/>
    <col min="10" max="10" width="14.7109375" style="2" hidden="1" customWidth="1"/>
    <col min="11" max="11" width="15.28515625" style="2" hidden="1" customWidth="1"/>
    <col min="12" max="12" width="15.5703125" style="2" hidden="1" customWidth="1"/>
    <col min="13" max="13" width="15.7109375" style="2" hidden="1" customWidth="1"/>
    <col min="14" max="16" width="13.85546875" style="2" hidden="1" customWidth="1"/>
    <col min="17" max="20" width="13.85546875" style="2" customWidth="1"/>
    <col min="21" max="21" width="14.7109375" style="2" customWidth="1"/>
    <col min="22" max="22" width="39.42578125" style="2" customWidth="1"/>
  </cols>
  <sheetData>
    <row r="1" spans="1:22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</row>
    <row r="2" spans="1:22" ht="36" customHeight="1">
      <c r="A2" s="76" t="s">
        <v>21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</row>
    <row r="3" spans="1:22">
      <c r="A3" s="1"/>
    </row>
    <row r="4" spans="1:22" ht="26.25" customHeight="1">
      <c r="A4" s="79" t="s">
        <v>30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</row>
    <row r="5" spans="1:22" ht="23.25" customHeight="1">
      <c r="A5" s="77" t="s">
        <v>1</v>
      </c>
      <c r="B5" s="77" t="s">
        <v>2</v>
      </c>
      <c r="C5" s="77"/>
      <c r="D5" s="77"/>
      <c r="E5" s="77" t="s">
        <v>3</v>
      </c>
      <c r="F5" s="77"/>
      <c r="G5" s="77"/>
      <c r="H5" s="16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8" t="s">
        <v>23</v>
      </c>
    </row>
    <row r="6" spans="1:22" ht="34.5" customHeight="1">
      <c r="A6" s="77"/>
      <c r="B6" s="77"/>
      <c r="C6" s="77"/>
      <c r="D6" s="77"/>
      <c r="E6" s="16" t="s">
        <v>4</v>
      </c>
      <c r="F6" s="16" t="s">
        <v>5</v>
      </c>
      <c r="G6" s="12" t="s">
        <v>6</v>
      </c>
      <c r="H6" s="16" t="s">
        <v>7</v>
      </c>
      <c r="I6" s="16" t="s">
        <v>8</v>
      </c>
      <c r="J6" s="3" t="s">
        <v>9</v>
      </c>
      <c r="K6" s="3" t="s">
        <v>10</v>
      </c>
      <c r="L6" s="26" t="s">
        <v>11</v>
      </c>
      <c r="M6" s="26" t="s">
        <v>12</v>
      </c>
      <c r="N6" s="26" t="s">
        <v>24</v>
      </c>
      <c r="O6" s="26" t="s">
        <v>26</v>
      </c>
      <c r="P6" s="26" t="s">
        <v>27</v>
      </c>
      <c r="Q6" s="26" t="s">
        <v>31</v>
      </c>
      <c r="R6" s="26" t="s">
        <v>65</v>
      </c>
      <c r="S6" s="26" t="s">
        <v>80</v>
      </c>
      <c r="T6" s="26" t="s">
        <v>93</v>
      </c>
      <c r="U6" s="50" t="s">
        <v>94</v>
      </c>
      <c r="V6" s="78"/>
    </row>
    <row r="7" spans="1:22" ht="30" customHeight="1">
      <c r="A7" s="73" t="s">
        <v>13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</row>
    <row r="8" spans="1:22">
      <c r="A8" s="74" t="s">
        <v>14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</row>
    <row r="9" spans="1:22" s="2" customFormat="1" ht="123.75" customHeight="1">
      <c r="A9" s="9" t="s">
        <v>41</v>
      </c>
      <c r="B9" s="9" t="s">
        <v>17</v>
      </c>
      <c r="C9" s="29" t="s">
        <v>17</v>
      </c>
      <c r="D9" s="9" t="s">
        <v>17</v>
      </c>
      <c r="E9" s="17">
        <v>890</v>
      </c>
      <c r="F9" s="17">
        <v>1401</v>
      </c>
      <c r="G9" s="17">
        <v>1110076010</v>
      </c>
      <c r="H9" s="17">
        <v>511</v>
      </c>
      <c r="I9" s="22"/>
      <c r="J9" s="22"/>
      <c r="K9" s="20">
        <v>23885200</v>
      </c>
      <c r="L9" s="18">
        <v>26666200</v>
      </c>
      <c r="M9" s="18">
        <v>37201800</v>
      </c>
      <c r="N9" s="18">
        <v>41401000</v>
      </c>
      <c r="O9" s="18">
        <v>36855700</v>
      </c>
      <c r="P9" s="18">
        <v>42780600</v>
      </c>
      <c r="Q9" s="18">
        <v>47081000</v>
      </c>
      <c r="R9" s="18">
        <v>59995900</v>
      </c>
      <c r="S9" s="18">
        <v>47996700</v>
      </c>
      <c r="T9" s="18">
        <v>47996700</v>
      </c>
      <c r="U9" s="19">
        <f>SUM(Q9+R9+S9+T9)</f>
        <v>203070300</v>
      </c>
      <c r="V9" s="29" t="s">
        <v>100</v>
      </c>
    </row>
    <row r="10" spans="1:22" s="2" customFormat="1" ht="75.75" customHeight="1">
      <c r="A10" s="9" t="s">
        <v>48</v>
      </c>
      <c r="B10" s="9" t="s">
        <v>17</v>
      </c>
      <c r="C10" s="29" t="s">
        <v>17</v>
      </c>
      <c r="D10" s="9" t="s">
        <v>17</v>
      </c>
      <c r="E10" s="17">
        <v>890</v>
      </c>
      <c r="F10" s="17">
        <v>1403</v>
      </c>
      <c r="G10" s="17">
        <v>1110080120</v>
      </c>
      <c r="H10" s="17">
        <v>540</v>
      </c>
      <c r="I10" s="22"/>
      <c r="J10" s="22"/>
      <c r="K10" s="20">
        <f>39945400+1250000+1128000+1413000</f>
        <v>43736400</v>
      </c>
      <c r="L10" s="18">
        <v>36937338</v>
      </c>
      <c r="M10" s="18">
        <f>22623400+817141.4+185300+200000+400000+1826000+570000</f>
        <v>26621841.399999999</v>
      </c>
      <c r="N10" s="18">
        <v>23787597</v>
      </c>
      <c r="O10" s="18">
        <f>34714100+3600000+1671000+1285000+100000</f>
        <v>41370100</v>
      </c>
      <c r="P10" s="18">
        <f>36570000+4274982+1229400+1418000</f>
        <v>43492382</v>
      </c>
      <c r="Q10" s="18">
        <v>43683322</v>
      </c>
      <c r="R10" s="18">
        <v>41533200</v>
      </c>
      <c r="S10" s="18">
        <v>33226600</v>
      </c>
      <c r="T10" s="18">
        <v>33226600</v>
      </c>
      <c r="U10" s="19">
        <f t="shared" ref="U10:U38" si="0">SUM(Q10+R10+S10+T10)</f>
        <v>151669722</v>
      </c>
      <c r="V10" s="29" t="s">
        <v>16</v>
      </c>
    </row>
    <row r="11" spans="1:22" s="2" customFormat="1" ht="71.25" customHeight="1">
      <c r="A11" s="9" t="s">
        <v>47</v>
      </c>
      <c r="B11" s="9" t="s">
        <v>17</v>
      </c>
      <c r="C11" s="29" t="s">
        <v>17</v>
      </c>
      <c r="D11" s="9" t="s">
        <v>17</v>
      </c>
      <c r="E11" s="17">
        <v>890</v>
      </c>
      <c r="F11" s="17">
        <v>1401</v>
      </c>
      <c r="G11" s="17">
        <v>1110080130</v>
      </c>
      <c r="H11" s="17">
        <v>511</v>
      </c>
      <c r="I11" s="22"/>
      <c r="J11" s="22"/>
      <c r="K11" s="20">
        <v>32395500</v>
      </c>
      <c r="L11" s="27">
        <v>37521500</v>
      </c>
      <c r="M11" s="27">
        <v>32759700</v>
      </c>
      <c r="N11" s="27">
        <v>40838100</v>
      </c>
      <c r="O11" s="27">
        <v>37946900</v>
      </c>
      <c r="P11" s="27">
        <v>50653600</v>
      </c>
      <c r="Q11" s="27">
        <v>50308400</v>
      </c>
      <c r="R11" s="27">
        <v>47424300</v>
      </c>
      <c r="S11" s="27">
        <v>37939300</v>
      </c>
      <c r="T11" s="27">
        <v>37939300</v>
      </c>
      <c r="U11" s="19">
        <f t="shared" si="0"/>
        <v>173611300</v>
      </c>
      <c r="V11" s="29" t="s">
        <v>104</v>
      </c>
    </row>
    <row r="12" spans="1:22" s="2" customFormat="1" ht="151.5" hidden="1" customHeight="1">
      <c r="A12" s="9" t="s">
        <v>22</v>
      </c>
      <c r="B12" s="9" t="s">
        <v>17</v>
      </c>
      <c r="C12" s="29" t="s">
        <v>17</v>
      </c>
      <c r="D12" s="9" t="s">
        <v>17</v>
      </c>
      <c r="E12" s="17">
        <v>890</v>
      </c>
      <c r="F12" s="17">
        <v>1403</v>
      </c>
      <c r="G12" s="17">
        <v>1110010210</v>
      </c>
      <c r="H12" s="17">
        <v>540</v>
      </c>
      <c r="I12" s="21"/>
      <c r="J12" s="21"/>
      <c r="K12" s="22"/>
      <c r="L12" s="18">
        <v>110000</v>
      </c>
      <c r="M12" s="18">
        <v>222380</v>
      </c>
      <c r="N12" s="18">
        <v>3845000</v>
      </c>
      <c r="O12" s="18"/>
      <c r="P12" s="18"/>
      <c r="Q12" s="18"/>
      <c r="R12" s="18"/>
      <c r="S12" s="18"/>
      <c r="T12" s="18"/>
      <c r="U12" s="19">
        <f t="shared" si="0"/>
        <v>0</v>
      </c>
      <c r="V12" s="29" t="s">
        <v>60</v>
      </c>
    </row>
    <row r="13" spans="1:22" s="2" customFormat="1" ht="156" hidden="1">
      <c r="A13" s="28" t="s">
        <v>69</v>
      </c>
      <c r="B13" s="9"/>
      <c r="C13" s="29" t="s">
        <v>17</v>
      </c>
      <c r="D13" s="9"/>
      <c r="E13" s="17">
        <v>890</v>
      </c>
      <c r="F13" s="17">
        <v>1403</v>
      </c>
      <c r="G13" s="31" t="s">
        <v>42</v>
      </c>
      <c r="H13" s="8"/>
      <c r="I13" s="10"/>
      <c r="J13" s="10"/>
      <c r="K13" s="13"/>
      <c r="L13" s="7"/>
      <c r="M13" s="7"/>
      <c r="N13" s="7"/>
      <c r="O13" s="18">
        <f>1543000+2251000</f>
        <v>3794000</v>
      </c>
      <c r="P13" s="18"/>
      <c r="Q13" s="18"/>
      <c r="R13" s="18"/>
      <c r="S13" s="18"/>
      <c r="T13" s="18"/>
      <c r="U13" s="19">
        <f t="shared" si="0"/>
        <v>0</v>
      </c>
      <c r="V13" s="29" t="s">
        <v>66</v>
      </c>
    </row>
    <row r="14" spans="1:22" s="2" customFormat="1" ht="72" hidden="1" customHeight="1">
      <c r="A14" s="65" t="s">
        <v>84</v>
      </c>
      <c r="B14" s="9" t="s">
        <v>17</v>
      </c>
      <c r="C14" s="29" t="s">
        <v>17</v>
      </c>
      <c r="D14" s="9" t="s">
        <v>17</v>
      </c>
      <c r="E14" s="32">
        <v>890</v>
      </c>
      <c r="F14" s="24" t="s">
        <v>25</v>
      </c>
      <c r="G14" s="17">
        <v>1110077410</v>
      </c>
      <c r="H14" s="17">
        <v>540</v>
      </c>
      <c r="I14" s="20"/>
      <c r="J14" s="20"/>
      <c r="K14" s="23">
        <v>1295500</v>
      </c>
      <c r="L14" s="18">
        <v>3780740</v>
      </c>
      <c r="M14" s="18">
        <v>2430862</v>
      </c>
      <c r="N14" s="18">
        <v>2747520</v>
      </c>
      <c r="O14" s="18"/>
      <c r="P14" s="18"/>
      <c r="Q14" s="18"/>
      <c r="R14" s="18"/>
      <c r="S14" s="18"/>
      <c r="T14" s="18"/>
      <c r="U14" s="19">
        <f t="shared" si="0"/>
        <v>0</v>
      </c>
      <c r="V14" s="53" t="s">
        <v>64</v>
      </c>
    </row>
    <row r="15" spans="1:22" s="2" customFormat="1" ht="138" hidden="1" customHeight="1">
      <c r="A15" s="66"/>
      <c r="B15" s="9"/>
      <c r="C15" s="29" t="s">
        <v>17</v>
      </c>
      <c r="D15" s="9" t="s">
        <v>17</v>
      </c>
      <c r="E15" s="32">
        <v>890</v>
      </c>
      <c r="F15" s="24" t="s">
        <v>25</v>
      </c>
      <c r="G15" s="17" t="s">
        <v>61</v>
      </c>
      <c r="H15" s="17"/>
      <c r="I15" s="20"/>
      <c r="J15" s="20"/>
      <c r="K15" s="23"/>
      <c r="L15" s="18"/>
      <c r="M15" s="18"/>
      <c r="N15" s="18"/>
      <c r="O15" s="18">
        <v>4447040</v>
      </c>
      <c r="P15" s="18">
        <v>2982300</v>
      </c>
      <c r="Q15" s="18"/>
      <c r="R15" s="18"/>
      <c r="S15" s="18"/>
      <c r="T15" s="18"/>
      <c r="U15" s="19">
        <f t="shared" si="0"/>
        <v>0</v>
      </c>
      <c r="V15" s="55"/>
    </row>
    <row r="16" spans="1:22" s="2" customFormat="1" ht="57.75" hidden="1" customHeight="1">
      <c r="A16" s="65" t="s">
        <v>85</v>
      </c>
      <c r="B16" s="9" t="s">
        <v>17</v>
      </c>
      <c r="C16" s="29" t="s">
        <v>17</v>
      </c>
      <c r="D16" s="9" t="s">
        <v>17</v>
      </c>
      <c r="E16" s="17">
        <v>890</v>
      </c>
      <c r="F16" s="24" t="s">
        <v>25</v>
      </c>
      <c r="G16" s="17">
        <v>1110077490</v>
      </c>
      <c r="H16" s="17">
        <v>540</v>
      </c>
      <c r="I16" s="20"/>
      <c r="J16" s="22"/>
      <c r="K16" s="22"/>
      <c r="L16" s="18">
        <v>350000</v>
      </c>
      <c r="M16" s="18">
        <v>215000</v>
      </c>
      <c r="N16" s="18">
        <v>210000</v>
      </c>
      <c r="O16" s="18"/>
      <c r="P16" s="18"/>
      <c r="Q16" s="18"/>
      <c r="R16" s="18"/>
      <c r="S16" s="18"/>
      <c r="T16" s="18"/>
      <c r="U16" s="19">
        <f t="shared" si="0"/>
        <v>0</v>
      </c>
      <c r="V16" s="29" t="s">
        <v>45</v>
      </c>
    </row>
    <row r="17" spans="1:22" s="2" customFormat="1" ht="69.75" hidden="1" customHeight="1">
      <c r="A17" s="66"/>
      <c r="B17" s="9"/>
      <c r="C17" s="29" t="s">
        <v>17</v>
      </c>
      <c r="D17" s="9" t="s">
        <v>17</v>
      </c>
      <c r="E17" s="17">
        <v>890</v>
      </c>
      <c r="F17" s="24" t="s">
        <v>25</v>
      </c>
      <c r="G17" s="17" t="s">
        <v>62</v>
      </c>
      <c r="H17" s="17"/>
      <c r="I17" s="20"/>
      <c r="J17" s="22"/>
      <c r="K17" s="22"/>
      <c r="L17" s="18"/>
      <c r="M17" s="18"/>
      <c r="N17" s="18"/>
      <c r="O17" s="18">
        <v>280000</v>
      </c>
      <c r="P17" s="18">
        <v>427500</v>
      </c>
      <c r="Q17" s="18"/>
      <c r="R17" s="18"/>
      <c r="S17" s="18"/>
      <c r="T17" s="18"/>
      <c r="U17" s="19">
        <f t="shared" si="0"/>
        <v>0</v>
      </c>
      <c r="V17" s="29" t="s">
        <v>79</v>
      </c>
    </row>
    <row r="18" spans="1:22" s="2" customFormat="1" ht="70.5" hidden="1" customHeight="1">
      <c r="A18" s="9" t="s">
        <v>43</v>
      </c>
      <c r="B18" s="9" t="s">
        <v>17</v>
      </c>
      <c r="C18" s="29" t="s">
        <v>17</v>
      </c>
      <c r="D18" s="9" t="s">
        <v>17</v>
      </c>
      <c r="E18" s="17">
        <v>890</v>
      </c>
      <c r="F18" s="24" t="s">
        <v>25</v>
      </c>
      <c r="G18" s="17" t="s">
        <v>29</v>
      </c>
      <c r="H18" s="17">
        <v>540</v>
      </c>
      <c r="I18" s="20"/>
      <c r="J18" s="22"/>
      <c r="K18" s="22"/>
      <c r="L18" s="18"/>
      <c r="M18" s="18"/>
      <c r="N18" s="18">
        <v>1526532</v>
      </c>
      <c r="O18" s="18"/>
      <c r="P18" s="18"/>
      <c r="Q18" s="18"/>
      <c r="R18" s="18"/>
      <c r="S18" s="18"/>
      <c r="T18" s="18"/>
      <c r="U18" s="19">
        <f t="shared" si="0"/>
        <v>0</v>
      </c>
      <c r="V18" s="29" t="s">
        <v>28</v>
      </c>
    </row>
    <row r="19" spans="1:22" s="2" customFormat="1" ht="87.75" hidden="1" customHeight="1">
      <c r="A19" s="9" t="s">
        <v>86</v>
      </c>
      <c r="B19" s="9"/>
      <c r="C19" s="29" t="s">
        <v>17</v>
      </c>
      <c r="D19" s="9"/>
      <c r="E19" s="17">
        <v>890</v>
      </c>
      <c r="F19" s="24" t="s">
        <v>25</v>
      </c>
      <c r="G19" s="17" t="s">
        <v>56</v>
      </c>
      <c r="H19" s="17"/>
      <c r="I19" s="20"/>
      <c r="J19" s="22"/>
      <c r="K19" s="22"/>
      <c r="L19" s="18"/>
      <c r="M19" s="18"/>
      <c r="N19" s="18"/>
      <c r="O19" s="18">
        <v>3500000</v>
      </c>
      <c r="P19" s="18">
        <v>3499990</v>
      </c>
      <c r="Q19" s="18"/>
      <c r="R19" s="18"/>
      <c r="S19" s="18"/>
      <c r="T19" s="18"/>
      <c r="U19" s="19">
        <f t="shared" si="0"/>
        <v>0</v>
      </c>
      <c r="V19" s="29" t="s">
        <v>28</v>
      </c>
    </row>
    <row r="20" spans="1:22" s="2" customFormat="1" ht="81" hidden="1" customHeight="1">
      <c r="A20" s="9" t="s">
        <v>57</v>
      </c>
      <c r="B20" s="9" t="s">
        <v>17</v>
      </c>
      <c r="C20" s="29" t="s">
        <v>17</v>
      </c>
      <c r="D20" s="9" t="s">
        <v>17</v>
      </c>
      <c r="E20" s="17">
        <v>890</v>
      </c>
      <c r="F20" s="24" t="s">
        <v>33</v>
      </c>
      <c r="G20" s="17">
        <v>1110010380</v>
      </c>
      <c r="H20" s="17"/>
      <c r="I20" s="20"/>
      <c r="J20" s="22"/>
      <c r="K20" s="22"/>
      <c r="L20" s="18"/>
      <c r="M20" s="18"/>
      <c r="N20" s="18">
        <v>604100</v>
      </c>
      <c r="O20" s="18"/>
      <c r="P20" s="18"/>
      <c r="Q20" s="18"/>
      <c r="R20" s="18"/>
      <c r="S20" s="18"/>
      <c r="T20" s="18"/>
      <c r="U20" s="19">
        <f t="shared" si="0"/>
        <v>0</v>
      </c>
      <c r="V20" s="29" t="s">
        <v>44</v>
      </c>
    </row>
    <row r="21" spans="1:22" s="2" customFormat="1" ht="209.25" hidden="1" customHeight="1">
      <c r="A21" s="9" t="s">
        <v>58</v>
      </c>
      <c r="B21" s="9" t="s">
        <v>17</v>
      </c>
      <c r="C21" s="29" t="s">
        <v>17</v>
      </c>
      <c r="D21" s="9" t="s">
        <v>17</v>
      </c>
      <c r="E21" s="17">
        <v>890</v>
      </c>
      <c r="F21" s="24" t="s">
        <v>33</v>
      </c>
      <c r="G21" s="17">
        <v>1110010230</v>
      </c>
      <c r="H21" s="17"/>
      <c r="I21" s="20"/>
      <c r="J21" s="22"/>
      <c r="K21" s="22"/>
      <c r="L21" s="18"/>
      <c r="M21" s="18"/>
      <c r="N21" s="18">
        <v>222000</v>
      </c>
      <c r="O21" s="18"/>
      <c r="P21" s="18"/>
      <c r="Q21" s="18"/>
      <c r="R21" s="18"/>
      <c r="S21" s="18"/>
      <c r="T21" s="18"/>
      <c r="U21" s="19">
        <f t="shared" si="0"/>
        <v>0</v>
      </c>
      <c r="V21" s="29" t="s">
        <v>44</v>
      </c>
    </row>
    <row r="22" spans="1:22" s="2" customFormat="1" ht="127.5" hidden="1" customHeight="1">
      <c r="A22" s="9" t="s">
        <v>70</v>
      </c>
      <c r="B22" s="9"/>
      <c r="C22" s="29" t="s">
        <v>17</v>
      </c>
      <c r="D22" s="9" t="s">
        <v>17</v>
      </c>
      <c r="E22" s="17">
        <v>890</v>
      </c>
      <c r="F22" s="24" t="s">
        <v>33</v>
      </c>
      <c r="G22" s="17">
        <v>1110010360</v>
      </c>
      <c r="H22" s="17"/>
      <c r="I22" s="20"/>
      <c r="J22" s="22"/>
      <c r="K22" s="22"/>
      <c r="L22" s="18"/>
      <c r="M22" s="18"/>
      <c r="N22" s="18"/>
      <c r="O22" s="18">
        <v>6888400</v>
      </c>
      <c r="P22" s="18"/>
      <c r="Q22" s="18"/>
      <c r="R22" s="18"/>
      <c r="S22" s="18"/>
      <c r="T22" s="18"/>
      <c r="U22" s="19">
        <f t="shared" si="0"/>
        <v>0</v>
      </c>
      <c r="V22" s="29" t="s">
        <v>67</v>
      </c>
    </row>
    <row r="23" spans="1:22" s="2" customFormat="1" ht="98.25" hidden="1" customHeight="1">
      <c r="A23" s="9" t="s">
        <v>71</v>
      </c>
      <c r="B23" s="9"/>
      <c r="C23" s="29" t="s">
        <v>17</v>
      </c>
      <c r="D23" s="9" t="s">
        <v>17</v>
      </c>
      <c r="E23" s="37">
        <v>890</v>
      </c>
      <c r="F23" s="24" t="s">
        <v>33</v>
      </c>
      <c r="G23" s="37">
        <v>1110077450</v>
      </c>
      <c r="H23" s="37"/>
      <c r="I23" s="20"/>
      <c r="J23" s="22"/>
      <c r="K23" s="22"/>
      <c r="L23" s="18"/>
      <c r="M23" s="18"/>
      <c r="N23" s="18"/>
      <c r="O23" s="18">
        <v>1246000</v>
      </c>
      <c r="P23" s="18"/>
      <c r="Q23" s="18"/>
      <c r="R23" s="18"/>
      <c r="S23" s="18"/>
      <c r="T23" s="18"/>
      <c r="U23" s="19">
        <f t="shared" si="0"/>
        <v>0</v>
      </c>
      <c r="V23" s="29" t="s">
        <v>63</v>
      </c>
    </row>
    <row r="24" spans="1:22" s="2" customFormat="1" ht="135.75" hidden="1" customHeight="1">
      <c r="A24" s="9" t="s">
        <v>72</v>
      </c>
      <c r="B24" s="9"/>
      <c r="C24" s="29" t="s">
        <v>17</v>
      </c>
      <c r="D24" s="9" t="s">
        <v>17</v>
      </c>
      <c r="E24" s="37">
        <v>890</v>
      </c>
      <c r="F24" s="24" t="s">
        <v>33</v>
      </c>
      <c r="G24" s="37">
        <v>1110010350</v>
      </c>
      <c r="H24" s="37"/>
      <c r="I24" s="20"/>
      <c r="J24" s="22"/>
      <c r="K24" s="22"/>
      <c r="L24" s="18"/>
      <c r="M24" s="18"/>
      <c r="N24" s="18"/>
      <c r="O24" s="18">
        <v>669273</v>
      </c>
      <c r="P24" s="18"/>
      <c r="Q24" s="18"/>
      <c r="R24" s="18"/>
      <c r="S24" s="18"/>
      <c r="T24" s="18"/>
      <c r="U24" s="19">
        <f t="shared" si="0"/>
        <v>0</v>
      </c>
      <c r="V24" s="29" t="s">
        <v>68</v>
      </c>
    </row>
    <row r="25" spans="1:22" s="2" customFormat="1" ht="91.5" hidden="1" customHeight="1">
      <c r="A25" s="9" t="s">
        <v>87</v>
      </c>
      <c r="B25" s="9"/>
      <c r="C25" s="29" t="s">
        <v>17</v>
      </c>
      <c r="D25" s="9" t="s">
        <v>17</v>
      </c>
      <c r="E25" s="38">
        <v>890</v>
      </c>
      <c r="F25" s="24" t="s">
        <v>74</v>
      </c>
      <c r="G25" s="38">
        <v>1110027240</v>
      </c>
      <c r="H25" s="38"/>
      <c r="I25" s="20"/>
      <c r="J25" s="22"/>
      <c r="K25" s="22"/>
      <c r="L25" s="18"/>
      <c r="M25" s="18"/>
      <c r="N25" s="18"/>
      <c r="O25" s="18"/>
      <c r="P25" s="18">
        <f>1191914+1110000</f>
        <v>2301914</v>
      </c>
      <c r="Q25" s="18"/>
      <c r="R25" s="18"/>
      <c r="S25" s="18"/>
      <c r="T25" s="18"/>
      <c r="U25" s="19">
        <f t="shared" si="0"/>
        <v>0</v>
      </c>
      <c r="V25" s="29" t="s">
        <v>76</v>
      </c>
    </row>
    <row r="26" spans="1:22" s="2" customFormat="1" ht="91.5" hidden="1" customHeight="1">
      <c r="A26" s="9" t="s">
        <v>88</v>
      </c>
      <c r="B26" s="9"/>
      <c r="C26" s="29" t="s">
        <v>17</v>
      </c>
      <c r="D26" s="9" t="s">
        <v>17</v>
      </c>
      <c r="E26" s="38">
        <v>890</v>
      </c>
      <c r="F26" s="24" t="s">
        <v>25</v>
      </c>
      <c r="G26" s="38" t="s">
        <v>75</v>
      </c>
      <c r="H26" s="38"/>
      <c r="I26" s="20"/>
      <c r="J26" s="22"/>
      <c r="K26" s="22"/>
      <c r="L26" s="18"/>
      <c r="M26" s="18"/>
      <c r="N26" s="18"/>
      <c r="O26" s="18"/>
      <c r="P26" s="18">
        <v>10000000</v>
      </c>
      <c r="Q26" s="18"/>
      <c r="R26" s="18"/>
      <c r="S26" s="18"/>
      <c r="T26" s="18"/>
      <c r="U26" s="19">
        <f t="shared" si="0"/>
        <v>0</v>
      </c>
      <c r="V26" s="29" t="s">
        <v>77</v>
      </c>
    </row>
    <row r="27" spans="1:22" s="2" customFormat="1" ht="91.5" customHeight="1">
      <c r="A27" s="9" t="s">
        <v>95</v>
      </c>
      <c r="B27" s="9"/>
      <c r="C27" s="29" t="s">
        <v>17</v>
      </c>
      <c r="D27" s="9" t="s">
        <v>17</v>
      </c>
      <c r="E27" s="39">
        <v>890</v>
      </c>
      <c r="F27" s="24" t="s">
        <v>33</v>
      </c>
      <c r="G27" s="39">
        <v>1110077450</v>
      </c>
      <c r="H27" s="39"/>
      <c r="I27" s="20"/>
      <c r="J27" s="22"/>
      <c r="K27" s="22"/>
      <c r="L27" s="18"/>
      <c r="M27" s="18"/>
      <c r="N27" s="18"/>
      <c r="O27" s="18"/>
      <c r="P27" s="18">
        <v>580400</v>
      </c>
      <c r="Q27" s="18">
        <v>2763258</v>
      </c>
      <c r="R27" s="18"/>
      <c r="S27" s="18"/>
      <c r="T27" s="18"/>
      <c r="U27" s="19">
        <f t="shared" si="0"/>
        <v>2763258</v>
      </c>
      <c r="V27" s="29" t="s">
        <v>78</v>
      </c>
    </row>
    <row r="28" spans="1:22" s="2" customFormat="1" ht="128.25" customHeight="1">
      <c r="A28" s="9" t="s">
        <v>96</v>
      </c>
      <c r="B28" s="9"/>
      <c r="C28" s="29" t="s">
        <v>17</v>
      </c>
      <c r="D28" s="9" t="s">
        <v>17</v>
      </c>
      <c r="E28" s="40">
        <v>890</v>
      </c>
      <c r="F28" s="24" t="s">
        <v>33</v>
      </c>
      <c r="G28" s="40">
        <v>1110027240</v>
      </c>
      <c r="H28" s="40"/>
      <c r="I28" s="20"/>
      <c r="J28" s="22"/>
      <c r="K28" s="22"/>
      <c r="L28" s="18"/>
      <c r="M28" s="18"/>
      <c r="N28" s="18"/>
      <c r="O28" s="18"/>
      <c r="P28" s="18"/>
      <c r="Q28" s="18">
        <f>2094250+3363794</f>
        <v>5458044</v>
      </c>
      <c r="R28" s="18"/>
      <c r="S28" s="18"/>
      <c r="T28" s="18"/>
      <c r="U28" s="19">
        <f t="shared" si="0"/>
        <v>5458044</v>
      </c>
      <c r="V28" s="29" t="s">
        <v>91</v>
      </c>
    </row>
    <row r="29" spans="1:22" s="2" customFormat="1" ht="128.25" customHeight="1">
      <c r="A29" s="9" t="s">
        <v>97</v>
      </c>
      <c r="B29" s="9"/>
      <c r="C29" s="29" t="s">
        <v>17</v>
      </c>
      <c r="D29" s="9" t="s">
        <v>17</v>
      </c>
      <c r="E29" s="47">
        <v>890</v>
      </c>
      <c r="F29" s="24" t="s">
        <v>33</v>
      </c>
      <c r="G29" s="42" t="s">
        <v>89</v>
      </c>
      <c r="H29" s="47"/>
      <c r="I29" s="20"/>
      <c r="J29" s="22"/>
      <c r="K29" s="22"/>
      <c r="L29" s="18"/>
      <c r="M29" s="18"/>
      <c r="N29" s="18"/>
      <c r="O29" s="18"/>
      <c r="P29" s="18"/>
      <c r="Q29" s="18">
        <v>6568154</v>
      </c>
      <c r="R29" s="18"/>
      <c r="S29" s="18"/>
      <c r="T29" s="18"/>
      <c r="U29" s="19">
        <f t="shared" si="0"/>
        <v>6568154</v>
      </c>
      <c r="V29" s="29" t="s">
        <v>78</v>
      </c>
    </row>
    <row r="30" spans="1:22" s="2" customFormat="1" ht="105" customHeight="1">
      <c r="A30" s="9" t="s">
        <v>98</v>
      </c>
      <c r="B30" s="9"/>
      <c r="C30" s="29" t="s">
        <v>17</v>
      </c>
      <c r="D30" s="9" t="s">
        <v>17</v>
      </c>
      <c r="E30" s="52">
        <v>890</v>
      </c>
      <c r="F30" s="24" t="s">
        <v>25</v>
      </c>
      <c r="G30" s="51" t="s">
        <v>92</v>
      </c>
      <c r="H30" s="52"/>
      <c r="I30" s="20"/>
      <c r="J30" s="22"/>
      <c r="K30" s="22"/>
      <c r="L30" s="18"/>
      <c r="M30" s="18"/>
      <c r="N30" s="18"/>
      <c r="O30" s="18"/>
      <c r="P30" s="18"/>
      <c r="Q30" s="18">
        <v>1294300</v>
      </c>
      <c r="R30" s="18"/>
      <c r="S30" s="18"/>
      <c r="T30" s="18"/>
      <c r="U30" s="19">
        <f t="shared" ref="U30" si="1">SUM(Q30+R30+S30+T30)</f>
        <v>1294300</v>
      </c>
      <c r="V30" s="29" t="s">
        <v>90</v>
      </c>
    </row>
    <row r="31" spans="1:22" s="2" customFormat="1" ht="144" customHeight="1">
      <c r="A31" s="9" t="s">
        <v>103</v>
      </c>
      <c r="B31" s="9"/>
      <c r="C31" s="29" t="s">
        <v>17</v>
      </c>
      <c r="D31" s="9" t="s">
        <v>17</v>
      </c>
      <c r="E31" s="48">
        <v>890</v>
      </c>
      <c r="F31" s="24" t="s">
        <v>33</v>
      </c>
      <c r="G31" s="51">
        <v>1110010340</v>
      </c>
      <c r="H31" s="48"/>
      <c r="I31" s="20"/>
      <c r="J31" s="22"/>
      <c r="K31" s="22"/>
      <c r="L31" s="18"/>
      <c r="M31" s="18"/>
      <c r="N31" s="18"/>
      <c r="O31" s="18"/>
      <c r="P31" s="18"/>
      <c r="Q31" s="18">
        <v>1829220</v>
      </c>
      <c r="R31" s="18"/>
      <c r="S31" s="18"/>
      <c r="T31" s="18"/>
      <c r="U31" s="19">
        <f t="shared" si="0"/>
        <v>1829220</v>
      </c>
      <c r="V31" s="29" t="s">
        <v>102</v>
      </c>
    </row>
    <row r="32" spans="1:22" s="2" customFormat="1">
      <c r="A32" s="63" t="s">
        <v>83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</row>
    <row r="33" spans="1:22" s="2" customFormat="1" ht="120">
      <c r="A33" s="9" t="s">
        <v>59</v>
      </c>
      <c r="B33" s="9"/>
      <c r="C33" s="29" t="s">
        <v>17</v>
      </c>
      <c r="D33" s="64">
        <v>890</v>
      </c>
      <c r="E33" s="64"/>
      <c r="F33" s="24" t="s">
        <v>38</v>
      </c>
      <c r="G33" s="17">
        <v>1110051180</v>
      </c>
      <c r="H33" s="17">
        <v>530</v>
      </c>
      <c r="I33" s="22"/>
      <c r="J33" s="22"/>
      <c r="K33" s="36">
        <v>4321800</v>
      </c>
      <c r="L33" s="18">
        <v>4131005</v>
      </c>
      <c r="M33" s="19">
        <f>4629100+337296.9</f>
        <v>4966396.9000000004</v>
      </c>
      <c r="N33" s="19">
        <f>4289600+421000-187600</f>
        <v>4523000</v>
      </c>
      <c r="O33" s="19">
        <f>4642400+571900+315600</f>
        <v>5529900</v>
      </c>
      <c r="P33" s="19">
        <f>4948600+550200</f>
        <v>5498800</v>
      </c>
      <c r="Q33" s="19">
        <v>5767725.2999999998</v>
      </c>
      <c r="R33" s="19">
        <v>5370200</v>
      </c>
      <c r="S33" s="19">
        <v>5569800</v>
      </c>
      <c r="T33" s="19"/>
      <c r="U33" s="19">
        <f t="shared" si="0"/>
        <v>16707725.300000001</v>
      </c>
      <c r="V33" s="29" t="s">
        <v>81</v>
      </c>
    </row>
    <row r="34" spans="1:22" s="2" customFormat="1" ht="108">
      <c r="A34" s="9" t="s">
        <v>49</v>
      </c>
      <c r="B34" s="9"/>
      <c r="C34" s="29" t="s">
        <v>17</v>
      </c>
      <c r="D34" s="64">
        <v>890</v>
      </c>
      <c r="E34" s="64"/>
      <c r="F34" s="24" t="s">
        <v>39</v>
      </c>
      <c r="G34" s="17">
        <v>1110075140</v>
      </c>
      <c r="H34" s="17">
        <v>530</v>
      </c>
      <c r="I34" s="22"/>
      <c r="J34" s="22"/>
      <c r="K34" s="36">
        <v>178200</v>
      </c>
      <c r="L34" s="18">
        <v>178100</v>
      </c>
      <c r="M34" s="19">
        <f>178200+5300+9200</f>
        <v>192700</v>
      </c>
      <c r="N34" s="19">
        <f>213800+1800</f>
        <v>215600</v>
      </c>
      <c r="O34" s="19">
        <f>222300+20100+1600</f>
        <v>244000</v>
      </c>
      <c r="P34" s="19">
        <f>265800+35000</f>
        <v>300800</v>
      </c>
      <c r="Q34" s="19">
        <f>302500+9100</f>
        <v>311600</v>
      </c>
      <c r="R34" s="19">
        <v>323100</v>
      </c>
      <c r="S34" s="19">
        <v>323100</v>
      </c>
      <c r="T34" s="19">
        <v>323100</v>
      </c>
      <c r="U34" s="19">
        <f t="shared" si="0"/>
        <v>1280900</v>
      </c>
      <c r="V34" s="29" t="s">
        <v>82</v>
      </c>
    </row>
    <row r="35" spans="1:22" s="2" customFormat="1" ht="60" hidden="1">
      <c r="A35" s="9" t="s">
        <v>55</v>
      </c>
      <c r="B35" s="9"/>
      <c r="C35" s="29" t="s">
        <v>17</v>
      </c>
      <c r="D35" s="17"/>
      <c r="E35" s="17">
        <v>890</v>
      </c>
      <c r="F35" s="24" t="s">
        <v>25</v>
      </c>
      <c r="G35" s="17" t="s">
        <v>53</v>
      </c>
      <c r="H35" s="17"/>
      <c r="I35" s="22"/>
      <c r="J35" s="22"/>
      <c r="K35" s="36"/>
      <c r="L35" s="18"/>
      <c r="M35" s="19"/>
      <c r="N35" s="19">
        <v>60060</v>
      </c>
      <c r="O35" s="19"/>
      <c r="P35" s="19"/>
      <c r="Q35" s="19"/>
      <c r="R35" s="19"/>
      <c r="S35" s="19"/>
      <c r="T35" s="19"/>
      <c r="U35" s="19">
        <f t="shared" si="0"/>
        <v>0</v>
      </c>
      <c r="V35" s="29" t="s">
        <v>54</v>
      </c>
    </row>
    <row r="36" spans="1:22" s="2" customFormat="1" ht="0.75" customHeight="1">
      <c r="A36" s="65" t="s">
        <v>73</v>
      </c>
      <c r="B36" s="9"/>
      <c r="C36" s="67" t="s">
        <v>17</v>
      </c>
      <c r="D36" s="43"/>
      <c r="E36" s="69">
        <v>890</v>
      </c>
      <c r="F36" s="71" t="s">
        <v>50</v>
      </c>
      <c r="G36" s="43"/>
      <c r="H36" s="43"/>
      <c r="I36" s="22"/>
      <c r="J36" s="22"/>
      <c r="K36" s="36"/>
      <c r="L36" s="18"/>
      <c r="M36" s="19"/>
      <c r="N36" s="19"/>
      <c r="O36" s="19"/>
      <c r="P36" s="19"/>
      <c r="Q36" s="19"/>
      <c r="R36" s="19"/>
      <c r="S36" s="19"/>
      <c r="T36" s="19"/>
      <c r="U36" s="19">
        <f t="shared" si="0"/>
        <v>0</v>
      </c>
      <c r="V36" s="29"/>
    </row>
    <row r="37" spans="1:22" s="2" customFormat="1" ht="90.75" hidden="1" customHeight="1">
      <c r="A37" s="66"/>
      <c r="B37" s="9"/>
      <c r="C37" s="68"/>
      <c r="D37" s="43"/>
      <c r="E37" s="70"/>
      <c r="F37" s="72"/>
      <c r="G37" s="43" t="s">
        <v>51</v>
      </c>
      <c r="H37" s="43"/>
      <c r="I37" s="22"/>
      <c r="J37" s="22"/>
      <c r="K37" s="36"/>
      <c r="L37" s="18"/>
      <c r="M37" s="19"/>
      <c r="N37" s="19"/>
      <c r="O37" s="19">
        <v>60600</v>
      </c>
      <c r="P37" s="19">
        <v>94700</v>
      </c>
      <c r="Q37" s="19"/>
      <c r="R37" s="19"/>
      <c r="S37" s="19"/>
      <c r="T37" s="19"/>
      <c r="U37" s="19">
        <f t="shared" si="0"/>
        <v>0</v>
      </c>
      <c r="V37" s="29" t="s">
        <v>52</v>
      </c>
    </row>
    <row r="38" spans="1:22" s="2" customFormat="1" ht="184.5" customHeight="1">
      <c r="A38" s="49" t="s">
        <v>99</v>
      </c>
      <c r="B38" s="9"/>
      <c r="C38" s="44" t="s">
        <v>17</v>
      </c>
      <c r="D38" s="40"/>
      <c r="E38" s="45">
        <v>890</v>
      </c>
      <c r="F38" s="46" t="s">
        <v>50</v>
      </c>
      <c r="G38" s="40">
        <v>1110075550</v>
      </c>
      <c r="H38" s="40"/>
      <c r="I38" s="22"/>
      <c r="J38" s="22"/>
      <c r="K38" s="36"/>
      <c r="L38" s="18"/>
      <c r="M38" s="19"/>
      <c r="N38" s="19"/>
      <c r="O38" s="19"/>
      <c r="P38" s="19"/>
      <c r="Q38" s="19">
        <v>60210</v>
      </c>
      <c r="R38" s="19"/>
      <c r="S38" s="19"/>
      <c r="T38" s="19"/>
      <c r="U38" s="19">
        <f t="shared" si="0"/>
        <v>60210</v>
      </c>
      <c r="V38" s="29" t="s">
        <v>101</v>
      </c>
    </row>
    <row r="39" spans="1:22" s="2" customFormat="1">
      <c r="A39" s="63" t="s">
        <v>40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</row>
    <row r="40" spans="1:22" s="2" customFormat="1" ht="60">
      <c r="A40" s="59" t="s">
        <v>46</v>
      </c>
      <c r="B40" s="59"/>
      <c r="C40" s="33" t="s">
        <v>15</v>
      </c>
      <c r="D40" s="60" t="s">
        <v>18</v>
      </c>
      <c r="E40" s="60"/>
      <c r="F40" s="34" t="s">
        <v>18</v>
      </c>
      <c r="G40" s="34" t="s">
        <v>18</v>
      </c>
      <c r="H40" s="8" t="s">
        <v>18</v>
      </c>
      <c r="I40" s="4" t="s">
        <v>18</v>
      </c>
      <c r="J40" s="4" t="s">
        <v>18</v>
      </c>
      <c r="K40" s="4" t="s">
        <v>18</v>
      </c>
      <c r="L40" s="5" t="s">
        <v>18</v>
      </c>
      <c r="M40" s="6"/>
      <c r="N40" s="6"/>
      <c r="O40" s="6"/>
      <c r="P40" s="6"/>
      <c r="Q40" s="6"/>
      <c r="R40" s="6"/>
      <c r="S40" s="6"/>
      <c r="T40" s="6"/>
      <c r="U40" s="6"/>
      <c r="V40" s="6" t="s">
        <v>19</v>
      </c>
    </row>
    <row r="41" spans="1:22" s="2" customFormat="1">
      <c r="A41" s="61" t="s">
        <v>32</v>
      </c>
      <c r="B41" s="61"/>
      <c r="C41" s="11"/>
      <c r="D41" s="62" t="s">
        <v>20</v>
      </c>
      <c r="E41" s="62"/>
      <c r="F41" s="41" t="s">
        <v>20</v>
      </c>
      <c r="G41" s="41" t="s">
        <v>20</v>
      </c>
      <c r="H41" s="41" t="s">
        <v>20</v>
      </c>
      <c r="I41" s="25" t="e">
        <f>#REF!+#REF!</f>
        <v>#REF!</v>
      </c>
      <c r="J41" s="25" t="e">
        <f>#REF!+#REF!</f>
        <v>#REF!</v>
      </c>
      <c r="K41" s="25" t="e">
        <f>#REF!+#REF!</f>
        <v>#REF!</v>
      </c>
      <c r="L41" s="25" t="e">
        <f>#REF!+#REF!</f>
        <v>#REF!</v>
      </c>
      <c r="M41" s="25" t="e">
        <f>#REF!+#REF!</f>
        <v>#REF!</v>
      </c>
      <c r="N41" s="25">
        <f>SUM(N9+N10+N11+N12+N14+N16+N18+N33+N34+N21+N13+N20+N35)</f>
        <v>119980509</v>
      </c>
      <c r="O41" s="25" t="e">
        <f>O9+O10+O11+O12+O13+O14+O15+O16+O17+O18+O19+O20+O21+O22+O23+O33+O34+O35+#REF!+O24+O25+O26</f>
        <v>#REF!</v>
      </c>
      <c r="P41" s="25">
        <f>SUM(P9+P10+P11+P15+P17+P19+P25+P26+P27+P28+P31+P33+P34+P38+P37)</f>
        <v>162612986</v>
      </c>
      <c r="Q41" s="25">
        <f>SUM(Q9+Q10+Q11+Q15+Q17+Q19+Q25+Q26+Q27+Q28+Q29+Q30+Q31+Q33+Q34+Q38+Q37)</f>
        <v>165125233.30000001</v>
      </c>
      <c r="R41" s="25">
        <f t="shared" ref="R41:U41" si="2">SUM(R9+R10+R11+R15+R17+R19+R25+R26+R27+R28+R29+R30+R31+R33+R34+R38+R37)</f>
        <v>154646700</v>
      </c>
      <c r="S41" s="25">
        <f t="shared" si="2"/>
        <v>125055500</v>
      </c>
      <c r="T41" s="25">
        <f t="shared" si="2"/>
        <v>119485700</v>
      </c>
      <c r="U41" s="25">
        <f t="shared" si="2"/>
        <v>564313133.29999995</v>
      </c>
      <c r="V41" s="6"/>
    </row>
    <row r="42" spans="1:22" s="2" customFormat="1">
      <c r="A42" s="14" t="s">
        <v>34</v>
      </c>
      <c r="B42" s="14"/>
      <c r="C42" s="56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8"/>
      <c r="V42" s="14"/>
    </row>
    <row r="43" spans="1:22" s="2" customFormat="1" ht="21" customHeight="1">
      <c r="A43" s="14" t="s">
        <v>35</v>
      </c>
      <c r="B43" s="14"/>
      <c r="C43" s="53" t="s">
        <v>15</v>
      </c>
      <c r="D43" s="14"/>
      <c r="E43" s="35" t="s">
        <v>20</v>
      </c>
      <c r="F43" s="35" t="s">
        <v>20</v>
      </c>
      <c r="G43" s="35" t="s">
        <v>20</v>
      </c>
      <c r="H43" s="14"/>
      <c r="I43" s="14"/>
      <c r="J43" s="14"/>
      <c r="K43" s="14"/>
      <c r="L43" s="14"/>
      <c r="M43" s="14"/>
      <c r="N43" s="15">
        <v>5944770.0300000003</v>
      </c>
      <c r="O43" s="15">
        <f t="shared" ref="O43:U43" si="3">O33</f>
        <v>5529900</v>
      </c>
      <c r="P43" s="15">
        <f t="shared" si="3"/>
        <v>5498800</v>
      </c>
      <c r="Q43" s="15">
        <f t="shared" si="3"/>
        <v>5767725.2999999998</v>
      </c>
      <c r="R43" s="15">
        <f t="shared" si="3"/>
        <v>5370200</v>
      </c>
      <c r="S43" s="15">
        <f t="shared" si="3"/>
        <v>5569800</v>
      </c>
      <c r="T43" s="15">
        <f t="shared" si="3"/>
        <v>0</v>
      </c>
      <c r="U43" s="15">
        <f t="shared" si="3"/>
        <v>16707725.300000001</v>
      </c>
      <c r="V43" s="14"/>
    </row>
    <row r="44" spans="1:22" s="2" customFormat="1" ht="24.75" customHeight="1">
      <c r="A44" s="14" t="s">
        <v>37</v>
      </c>
      <c r="B44" s="14"/>
      <c r="C44" s="54"/>
      <c r="D44" s="14"/>
      <c r="E44" s="35" t="s">
        <v>20</v>
      </c>
      <c r="F44" s="35" t="s">
        <v>20</v>
      </c>
      <c r="G44" s="35" t="s">
        <v>20</v>
      </c>
      <c r="H44" s="14"/>
      <c r="I44" s="14"/>
      <c r="J44" s="14"/>
      <c r="K44" s="14"/>
      <c r="L44" s="14"/>
      <c r="M44" s="14"/>
      <c r="N44" s="15">
        <f>48931049.97+222000+60000+167000</f>
        <v>49380049.969999999</v>
      </c>
      <c r="O44" s="15" t="e">
        <f>O9+O13+O15+O17+O19+O22+O23+O34+#REF!+O24</f>
        <v>#REF!</v>
      </c>
      <c r="P44" s="15">
        <f>P41-P43-P45</f>
        <v>62968204</v>
      </c>
      <c r="Q44" s="15">
        <f>Q41-Q43-Q45</f>
        <v>65365786</v>
      </c>
      <c r="R44" s="15">
        <f t="shared" ref="R44:U44" si="4">R41-R43-R45</f>
        <v>60319000</v>
      </c>
      <c r="S44" s="15">
        <f t="shared" si="4"/>
        <v>48319800</v>
      </c>
      <c r="T44" s="15">
        <f t="shared" si="4"/>
        <v>48319800</v>
      </c>
      <c r="U44" s="15">
        <f t="shared" si="4"/>
        <v>222324386</v>
      </c>
      <c r="V44" s="14"/>
    </row>
    <row r="45" spans="1:22" s="2" customFormat="1" ht="23.25" customHeight="1">
      <c r="A45" s="14" t="s">
        <v>36</v>
      </c>
      <c r="B45" s="14"/>
      <c r="C45" s="55"/>
      <c r="D45" s="14"/>
      <c r="E45" s="35" t="s">
        <v>20</v>
      </c>
      <c r="F45" s="35" t="s">
        <v>20</v>
      </c>
      <c r="G45" s="35" t="s">
        <v>20</v>
      </c>
      <c r="H45" s="14"/>
      <c r="I45" s="14"/>
      <c r="J45" s="14"/>
      <c r="K45" s="14"/>
      <c r="L45" s="14"/>
      <c r="M45" s="14"/>
      <c r="N45" s="15">
        <f>64488132+167497+60</f>
        <v>64655689</v>
      </c>
      <c r="O45" s="15">
        <f t="shared" ref="O45:U45" si="5">O10+O11</f>
        <v>79317000</v>
      </c>
      <c r="P45" s="15">
        <f t="shared" si="5"/>
        <v>94145982</v>
      </c>
      <c r="Q45" s="15">
        <f t="shared" si="5"/>
        <v>93991722</v>
      </c>
      <c r="R45" s="15">
        <f t="shared" si="5"/>
        <v>88957500</v>
      </c>
      <c r="S45" s="15">
        <f t="shared" si="5"/>
        <v>71165900</v>
      </c>
      <c r="T45" s="15">
        <f t="shared" si="5"/>
        <v>71165900</v>
      </c>
      <c r="U45" s="15">
        <f t="shared" si="5"/>
        <v>325281022</v>
      </c>
      <c r="V45" s="14"/>
    </row>
    <row r="48" spans="1:22">
      <c r="J48"/>
      <c r="K48"/>
      <c r="L48"/>
      <c r="M48"/>
      <c r="N48" s="30">
        <f>N41-N43-N44-N45</f>
        <v>0</v>
      </c>
    </row>
  </sheetData>
  <mergeCells count="27">
    <mergeCell ref="A7:V7"/>
    <mergeCell ref="A8:V8"/>
    <mergeCell ref="A32:V32"/>
    <mergeCell ref="A1:V1"/>
    <mergeCell ref="A2:V2"/>
    <mergeCell ref="A5:A6"/>
    <mergeCell ref="B5:D6"/>
    <mergeCell ref="I5:U5"/>
    <mergeCell ref="V5:V6"/>
    <mergeCell ref="A4:V4"/>
    <mergeCell ref="E5:G5"/>
    <mergeCell ref="A39:V39"/>
    <mergeCell ref="D33:E33"/>
    <mergeCell ref="A14:A15"/>
    <mergeCell ref="A16:A17"/>
    <mergeCell ref="V14:V15"/>
    <mergeCell ref="A36:A37"/>
    <mergeCell ref="C36:C37"/>
    <mergeCell ref="E36:E37"/>
    <mergeCell ref="F36:F37"/>
    <mergeCell ref="D34:E34"/>
    <mergeCell ref="C43:C45"/>
    <mergeCell ref="C42:U42"/>
    <mergeCell ref="A40:B40"/>
    <mergeCell ref="D40:E40"/>
    <mergeCell ref="A41:B41"/>
    <mergeCell ref="D41:E41"/>
  </mergeCells>
  <pageMargins left="0.11811023622047245" right="0.11811023622047245" top="0.15748031496062992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2022-10-25T02:31:17Z</cp:lastPrinted>
  <dcterms:created xsi:type="dcterms:W3CDTF">2016-07-29T07:10:53Z</dcterms:created>
  <dcterms:modified xsi:type="dcterms:W3CDTF">2022-11-12T09:18:29Z</dcterms:modified>
</cp:coreProperties>
</file>