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5\Desktop\2018\М.П. Обеспечение комфотным жильем\Отчет 01.01.2019\"/>
    </mc:Choice>
  </mc:AlternateContent>
  <bookViews>
    <workbookView xWindow="240" yWindow="90" windowWidth="8415" windowHeight="6750"/>
  </bookViews>
  <sheets>
    <sheet name="8 показатели " sheetId="1" r:id="rId1"/>
    <sheet name="9 средства по кодам" sheetId="13" r:id="rId2"/>
    <sheet name="10 средства бюджет" sheetId="12" r:id="rId3"/>
    <sheet name="11 КАИП" sheetId="6" r:id="rId4"/>
  </sheets>
  <definedNames>
    <definedName name="_xlnm.Print_Titles" localSheetId="0">'8 показатели '!$6:$8</definedName>
    <definedName name="_xlnm.Print_Area" localSheetId="2">'10 средства бюджет'!$A$1:$R$54</definedName>
    <definedName name="_xlnm.Print_Area" localSheetId="3">'11 КАИП'!$A$1:$R$15</definedName>
    <definedName name="_xlnm.Print_Area" localSheetId="0">'8 показатели '!$A$1:$T$30</definedName>
    <definedName name="_xlnm.Print_Area" localSheetId="1">'9 средства по кодам'!$A$1:$V$42</definedName>
  </definedNames>
  <calcPr calcId="152511"/>
</workbook>
</file>

<file path=xl/calcChain.xml><?xml version="1.0" encoding="utf-8"?>
<calcChain xmlns="http://schemas.openxmlformats.org/spreadsheetml/2006/main">
  <c r="O12" i="12" l="1"/>
  <c r="N12" i="12"/>
  <c r="O13" i="12"/>
  <c r="N13" i="12"/>
  <c r="I16" i="12"/>
  <c r="H16" i="12"/>
  <c r="I15" i="12"/>
  <c r="H15" i="12"/>
  <c r="I14" i="12"/>
  <c r="I13" i="12"/>
  <c r="H13" i="12"/>
  <c r="I12" i="12"/>
  <c r="H12" i="12"/>
  <c r="I11" i="12"/>
  <c r="H11" i="12"/>
  <c r="K16" i="12"/>
  <c r="J16" i="12"/>
  <c r="K15" i="12"/>
  <c r="J15" i="12"/>
  <c r="K14" i="12"/>
  <c r="K13" i="12"/>
  <c r="J13" i="12"/>
  <c r="K12" i="12"/>
  <c r="J12" i="12"/>
  <c r="K11" i="12"/>
  <c r="J11" i="12"/>
  <c r="M16" i="12"/>
  <c r="L16" i="12"/>
  <c r="M15" i="12"/>
  <c r="L15" i="12"/>
  <c r="M13" i="12"/>
  <c r="L13" i="12"/>
  <c r="M12" i="12"/>
  <c r="L12" i="12"/>
  <c r="M11" i="12"/>
  <c r="L11" i="12"/>
  <c r="O16" i="12"/>
  <c r="N16" i="12"/>
  <c r="O15" i="12"/>
  <c r="N15" i="12"/>
  <c r="O11" i="12"/>
  <c r="N11" i="12"/>
  <c r="O43" i="12"/>
  <c r="O14" i="12" s="1"/>
  <c r="N43" i="12"/>
  <c r="N14" i="12" s="1"/>
  <c r="L43" i="12"/>
  <c r="L14" i="12" s="1"/>
  <c r="J43" i="12"/>
  <c r="J14" i="12" s="1"/>
  <c r="M43" i="12"/>
  <c r="M14" i="12" s="1"/>
  <c r="H43" i="12"/>
  <c r="H14" i="12" s="1"/>
  <c r="G46" i="12"/>
  <c r="F46" i="12"/>
  <c r="G39" i="12"/>
  <c r="F39" i="12"/>
  <c r="G32" i="12"/>
  <c r="G25" i="12" s="1"/>
  <c r="F32" i="12"/>
  <c r="F25" i="12"/>
  <c r="G17" i="12"/>
  <c r="F17" i="12"/>
  <c r="G16" i="12"/>
  <c r="F16" i="12"/>
  <c r="G15" i="12"/>
  <c r="F15" i="12"/>
  <c r="G9" i="12"/>
  <c r="F9" i="12"/>
  <c r="R32" i="13"/>
  <c r="U14" i="13" l="1"/>
  <c r="T14" i="13"/>
  <c r="U30" i="13"/>
  <c r="T30" i="13"/>
  <c r="U38" i="13"/>
  <c r="T38" i="13"/>
  <c r="S38" i="13"/>
  <c r="R38" i="13"/>
  <c r="Q38" i="13"/>
  <c r="P38" i="13"/>
  <c r="O38" i="13"/>
  <c r="N38" i="13"/>
  <c r="M38" i="13"/>
  <c r="L38" i="13"/>
  <c r="M30" i="13"/>
  <c r="N30" i="13"/>
  <c r="O30" i="13"/>
  <c r="L30" i="13"/>
  <c r="P39" i="13"/>
  <c r="T13" i="13"/>
  <c r="U13" i="13"/>
  <c r="M13" i="13"/>
  <c r="N13" i="13"/>
  <c r="O13" i="13"/>
  <c r="S13" i="13"/>
  <c r="L13" i="13"/>
  <c r="R35" i="13"/>
  <c r="Q34" i="13"/>
  <c r="Q13" i="13" s="1"/>
  <c r="Q10" i="13" s="1"/>
  <c r="P34" i="13"/>
  <c r="R34" i="13" s="1"/>
  <c r="R33" i="13"/>
  <c r="Q33" i="13"/>
  <c r="S33" i="13" s="1"/>
  <c r="S30" i="13" s="1"/>
  <c r="Q11" i="13"/>
  <c r="M11" i="13"/>
  <c r="L11" i="13"/>
  <c r="L10" i="13" s="1"/>
  <c r="O18" i="13"/>
  <c r="Q18" i="13" s="1"/>
  <c r="N18" i="13"/>
  <c r="N15" i="13" s="1"/>
  <c r="L15" i="13"/>
  <c r="M15" i="13"/>
  <c r="O15" i="13"/>
  <c r="K15" i="13"/>
  <c r="J15" i="13"/>
  <c r="J10" i="13"/>
  <c r="K10" i="13"/>
  <c r="Q11" i="12"/>
  <c r="Q12" i="12"/>
  <c r="Q13" i="12"/>
  <c r="Q14" i="12"/>
  <c r="P11" i="12"/>
  <c r="P13" i="12"/>
  <c r="P14" i="12"/>
  <c r="P15" i="12"/>
  <c r="Q32" i="12"/>
  <c r="Q25" i="12" s="1"/>
  <c r="O32" i="12"/>
  <c r="O25" i="12"/>
  <c r="P32" i="12"/>
  <c r="N32" i="12"/>
  <c r="P39" i="12"/>
  <c r="Q39" i="12"/>
  <c r="P46" i="12"/>
  <c r="Q46" i="12"/>
  <c r="Q31" i="12"/>
  <c r="P31" i="12"/>
  <c r="P16" i="12"/>
  <c r="P27" i="12"/>
  <c r="P12" i="12"/>
  <c r="Q23" i="12"/>
  <c r="Q17" i="12" s="1"/>
  <c r="Q15" i="12"/>
  <c r="P23" i="12"/>
  <c r="P17" i="12"/>
  <c r="I9" i="12"/>
  <c r="J9" i="12"/>
  <c r="I17" i="12"/>
  <c r="I25" i="12"/>
  <c r="J25" i="12"/>
  <c r="K25" i="12"/>
  <c r="I32" i="12"/>
  <c r="J32" i="12"/>
  <c r="K32" i="12"/>
  <c r="I39" i="12"/>
  <c r="J39" i="12"/>
  <c r="K39" i="12"/>
  <c r="I46" i="12"/>
  <c r="J46" i="12"/>
  <c r="K46" i="12"/>
  <c r="E46" i="12"/>
  <c r="D46" i="12"/>
  <c r="E39" i="12"/>
  <c r="D39" i="12"/>
  <c r="E32" i="12"/>
  <c r="D32" i="12"/>
  <c r="E25" i="12"/>
  <c r="D25" i="12"/>
  <c r="E17" i="12"/>
  <c r="D17" i="12"/>
  <c r="E16" i="12"/>
  <c r="D16" i="12"/>
  <c r="E15" i="12"/>
  <c r="D15" i="12"/>
  <c r="E14" i="12"/>
  <c r="D14" i="12"/>
  <c r="E12" i="12"/>
  <c r="E9" i="12" s="1"/>
  <c r="D12" i="12"/>
  <c r="D9" i="12"/>
  <c r="T15" i="13"/>
  <c r="U12" i="13"/>
  <c r="T12" i="13"/>
  <c r="U11" i="13"/>
  <c r="T11" i="13"/>
  <c r="I15" i="13"/>
  <c r="H15" i="13"/>
  <c r="I13" i="13"/>
  <c r="H13" i="13"/>
  <c r="I12" i="13"/>
  <c r="H12" i="13"/>
  <c r="I11" i="13"/>
  <c r="H11" i="13"/>
  <c r="O9" i="12"/>
  <c r="N9" i="12"/>
  <c r="N17" i="12"/>
  <c r="L9" i="12"/>
  <c r="M9" i="12"/>
  <c r="L17" i="12"/>
  <c r="M17" i="12"/>
  <c r="O17" i="12"/>
  <c r="L25" i="12"/>
  <c r="M25" i="12"/>
  <c r="N25" i="12"/>
  <c r="L32" i="12"/>
  <c r="M32" i="12"/>
  <c r="O39" i="12"/>
  <c r="N39" i="12"/>
  <c r="L39" i="12"/>
  <c r="M39" i="12"/>
  <c r="L46" i="12"/>
  <c r="M46" i="12"/>
  <c r="N46" i="12"/>
  <c r="O46" i="12"/>
  <c r="H17" i="12"/>
  <c r="H46" i="12"/>
  <c r="H39" i="12"/>
  <c r="H32" i="12"/>
  <c r="H25" i="12"/>
  <c r="H9" i="12"/>
  <c r="K17" i="12"/>
  <c r="K9" i="12"/>
  <c r="P25" i="12"/>
  <c r="J17" i="12"/>
  <c r="Q16" i="12"/>
  <c r="T10" i="13" l="1"/>
  <c r="Q9" i="12"/>
  <c r="U10" i="13"/>
  <c r="P9" i="12"/>
  <c r="R13" i="13"/>
  <c r="P30" i="13"/>
  <c r="M10" i="13"/>
  <c r="P13" i="13"/>
  <c r="R30" i="13"/>
  <c r="Q30" i="13"/>
  <c r="N11" i="13"/>
  <c r="N10" i="13" s="1"/>
  <c r="I10" i="13"/>
  <c r="H10" i="13"/>
  <c r="O11" i="13"/>
  <c r="O10" i="13" s="1"/>
  <c r="Q15" i="13"/>
  <c r="S18" i="13"/>
  <c r="P18" i="13"/>
  <c r="P11" i="13" s="1"/>
  <c r="P10" i="13" s="1"/>
  <c r="S15" i="13" l="1"/>
  <c r="S11" i="13"/>
  <c r="S10" i="13" s="1"/>
  <c r="P15" i="13"/>
  <c r="R18" i="13"/>
  <c r="R15" i="13" l="1"/>
  <c r="R11" i="13"/>
  <c r="R10" i="13" s="1"/>
</calcChain>
</file>

<file path=xl/sharedStrings.xml><?xml version="1.0" encoding="utf-8"?>
<sst xmlns="http://schemas.openxmlformats.org/spreadsheetml/2006/main" count="370" uniqueCount="148">
  <si>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</si>
  <si>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</si>
  <si>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</si>
  <si>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</si>
  <si>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</si>
  <si>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</si>
  <si>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Примечание (оценка рисков невыполнения показателей по программе, причины не выполнения, выбор действий по преодолению)</t>
  </si>
  <si>
    <t>федеральный бюджет</t>
  </si>
  <si>
    <t>Ед. измере-ния</t>
  </si>
  <si>
    <t>январь - июнь</t>
  </si>
  <si>
    <t>январь-сентябрь</t>
  </si>
  <si>
    <t>Весовой критерий</t>
  </si>
  <si>
    <t>Отчетный период (два предшествующих года)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</si>
  <si>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</si>
  <si>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</si>
  <si>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</si>
  <si>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</si>
  <si>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</si>
  <si>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</si>
  <si>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</si>
  <si>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</si>
  <si>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</si>
  <si>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</si>
  <si>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</si>
  <si>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</si>
  <si>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</si>
  <si>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Подпрограмма 1</t>
  </si>
  <si>
    <t>Наименование государственной программы, подпрограммы государственной программы</t>
  </si>
  <si>
    <t xml:space="preserve">федеральный бюджет    </t>
  </si>
  <si>
    <t xml:space="preserve">федеральный бюджет </t>
  </si>
  <si>
    <t>Приложение № 10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</si>
  <si>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</si>
  <si>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</si>
  <si>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</si>
  <si>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</si>
  <si>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Приложение № 11</t>
  </si>
  <si>
    <t>Наименование объекта</t>
  </si>
  <si>
    <t>в ценах контракта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</si>
  <si>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</si>
  <si>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</si>
  <si>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</si>
  <si>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</si>
  <si>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</si>
  <si>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Наименовние ГРБС</t>
  </si>
  <si>
    <t>к Порядку принятия решений о разработке муниципальных программ Богучанского района, их формировании и реализации</t>
  </si>
  <si>
    <t>Статус (муниципальная программа, подпрограмма)</t>
  </si>
  <si>
    <t>Муниципальная программа</t>
  </si>
  <si>
    <t>районный бюджет</t>
  </si>
  <si>
    <t>1.</t>
  </si>
  <si>
    <t>1.1.</t>
  </si>
  <si>
    <t>1.2.</t>
  </si>
  <si>
    <t>%</t>
  </si>
  <si>
    <t>х</t>
  </si>
  <si>
    <t>1.3.</t>
  </si>
  <si>
    <t>1.1.1.</t>
  </si>
  <si>
    <t>Подпрограмма 2</t>
  </si>
  <si>
    <t>Подпрограмма 3</t>
  </si>
  <si>
    <t>бюджет поселений</t>
  </si>
  <si>
    <t xml:space="preserve">бюджет поселений </t>
  </si>
  <si>
    <t>1.4.</t>
  </si>
  <si>
    <t>1.5.</t>
  </si>
  <si>
    <t>Подпрограмма 4</t>
  </si>
  <si>
    <t>Подпрограмма 5</t>
  </si>
  <si>
    <t>КЦСР</t>
  </si>
  <si>
    <t>КВР</t>
  </si>
  <si>
    <t xml:space="preserve">в том числе по ГРБС - Управление муниципальной собственностью Богучанского района </t>
  </si>
  <si>
    <t>в том числе по ГРБС - МКУ "Муниципальная служба Заказчика"</t>
  </si>
  <si>
    <t>Целевой показатель: удельный вес введенной площади жилых домов по отношению к общей площади жилищного фонда</t>
  </si>
  <si>
    <t>Доля ветхого и аварийного жилищного фонда в общем объеме жилфонда, в том числе:</t>
  </si>
  <si>
    <t>Доля аварийного жилищного фонда в общем объеме жилищного фонда</t>
  </si>
  <si>
    <t xml:space="preserve">Ввод общей площади жилья за счет всех источников финансирования </t>
  </si>
  <si>
    <t>тыс.кв. метров</t>
  </si>
  <si>
    <t>Доля работников бюджетной сферы, обеспеченных вновь построенным жильем, в общем количестве работников бюджетной сферы, нуждающихся в служебных жилых помещениях, в муниципальном образовании Богучанский район</t>
  </si>
  <si>
    <t>Доля обеспеченности документами территориального планирования (генеральными планами, проектами планировки), отвечающим современным требованиям и планированию развития района</t>
  </si>
  <si>
    <t>Доля работников бюджетной сферы, обеспеченных жильем, в общем колличестве работников бюджетной сферы, нуждающихся в служебных жилых помещениях в муниципальном образовании Богучанский район</t>
  </si>
  <si>
    <t xml:space="preserve">Цель программы: Повышение доступности жилья  и улучшения жилищных условий граждан,проживающих на террритории Богучанского района </t>
  </si>
  <si>
    <t>0501</t>
  </si>
  <si>
    <t>0502</t>
  </si>
  <si>
    <t>1028211</t>
  </si>
  <si>
    <t>1037608</t>
  </si>
  <si>
    <t>1038212</t>
  </si>
  <si>
    <t>414</t>
  </si>
  <si>
    <t>0412</t>
  </si>
  <si>
    <t>1048213</t>
  </si>
  <si>
    <t>1058000</t>
  </si>
  <si>
    <t>Задача 2 Формирование земельных участков для жилищного строительства с обеспечением их коммунальной и транспортной инфраструктурой</t>
  </si>
  <si>
    <t xml:space="preserve">                         </t>
  </si>
  <si>
    <t>1038000</t>
  </si>
  <si>
    <t>243</t>
  </si>
  <si>
    <t xml:space="preserve">Использование бюджетных ассигнований районного бюджета и иных средств на муниципальной программы "Обеспечение доступным и комфортным жильем граждан Богучанского района"                                                </t>
  </si>
  <si>
    <t xml:space="preserve">Целевые показатели и показатели результативности (показатели развития отрасли, вида экономической деятельности) муниципальной программы "Обеспечение доступным и комфортным жильем граждан Богучанского района" </t>
  </si>
  <si>
    <t>-</t>
  </si>
  <si>
    <t>кв.м</t>
  </si>
  <si>
    <t>Объем восстановления специализированного жилищного фонда) служебные жилые помещения)</t>
  </si>
  <si>
    <t>Количество установленных счетчиков холодного водоснабжения в служебных жилых помещений</t>
  </si>
  <si>
    <t>шт.</t>
  </si>
  <si>
    <t>Задача 1  Строительство (приобретение) жилья для переселения граждан, проживающих в жилых домах, признаных в установленном порядке аварийными и полежащими сносу или реконструкции</t>
  </si>
  <si>
    <t>Задача 3.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</si>
  <si>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>1.4.1.</t>
  </si>
  <si>
    <t>Задача 4.Создание условий для застройки и благоустройства населенных пуктов Богучанского района с целью повышения качества и условий проживания населения</t>
  </si>
  <si>
    <t>1.5.1.</t>
  </si>
  <si>
    <t>Задача 5. Приобретение жилых помещений работникам бюджетной сферы богучанского района.</t>
  </si>
  <si>
    <t>1.2.1.</t>
  </si>
  <si>
    <t>1.3.1.</t>
  </si>
  <si>
    <t>244</t>
  </si>
  <si>
    <t>360</t>
  </si>
  <si>
    <t>Приложение № 9</t>
  </si>
  <si>
    <t>январь-июнь</t>
  </si>
  <si>
    <t>январь-март</t>
  </si>
  <si>
    <r>
      <t xml:space="preserve">Использование бюджетных ассигнований районного бюджета и иных муниципальной программы "Обеспечение доступным и комфортным жильем граждан Богучанского района" </t>
    </r>
    <r>
      <rPr>
        <sz val="14"/>
        <color indexed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  </r>
  </si>
  <si>
    <t>в том числе по ГРБС - Финансовое управление администрации Богучанского района</t>
  </si>
  <si>
    <t>средства Фонда содействия реформированию жилищно-коммунального хозяйства</t>
  </si>
  <si>
    <t>"Обеспечение доступным и комфортным жильем граждан Богучанского района"</t>
  </si>
  <si>
    <t>1030080000</t>
  </si>
  <si>
    <t>1040075910</t>
  </si>
  <si>
    <t>10400S5910</t>
  </si>
  <si>
    <t>Финансирование объектов капитального строительства, включенных в муниципальную программу (федеральный и краевой бюджет)</t>
  </si>
  <si>
    <t>Ед. измерения</t>
  </si>
  <si>
    <t>Мощность</t>
  </si>
  <si>
    <t>Подпрограмма 1. "Переселение граждан из аварийного жилищного фонда  в Богучанском районе" на 2014-2020 годы</t>
  </si>
  <si>
    <t>Подпрограмма 2 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 на 2014-2020 годы</t>
  </si>
  <si>
    <t>Подпрограмма 3 "Обеспечение жильем работников отраслей бюджетной сферы на территории Богучанского района" на 2014-2020 годы</t>
  </si>
  <si>
    <t>Подпрограмма 4 "Осуществление градостроительной деятельности в Богучанском районе" на 2014-2020 годы</t>
  </si>
  <si>
    <t>Подпрограмма 5 "Приобретение жилых помещений работникам бюджетной сферы Богучанского района" на 2014-2020 годы</t>
  </si>
  <si>
    <t xml:space="preserve">Начальник Управления муниципальной собственностью Богучанского района </t>
  </si>
  <si>
    <t>2016 (отчетный год)</t>
  </si>
  <si>
    <t>"Переселение граждан из аварийного жилищного фонда  в Богучанском районе" на 2014-2020 годы</t>
  </si>
  <si>
    <t>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 на 2014-2020 годы</t>
  </si>
  <si>
    <t>"Обеспечение жильем работников отраслей бюджетной сферы на территории Богучанского района" на 2014-2020 годы</t>
  </si>
  <si>
    <t>"Приобретение жилых помещений работникам бюджетной сферы Богучанского района" на 2014-2020 годы</t>
  </si>
  <si>
    <t>"Осуществление градостроительной деятельности в Богучанском районе" на 2014-2020 годы</t>
  </si>
  <si>
    <t xml:space="preserve">Начальник Управления муниципальной собственностью Богучанского района    </t>
  </si>
  <si>
    <t>2017 (отчетный год)</t>
  </si>
  <si>
    <t>2018 (текущий год)</t>
  </si>
  <si>
    <t>В.П. Каликайтис</t>
  </si>
  <si>
    <t>1040080000</t>
  </si>
  <si>
    <t>10400S4660</t>
  </si>
  <si>
    <t>1040074660</t>
  </si>
  <si>
    <t xml:space="preserve">в том числе по ГРБС - Администрация Богучанского района </t>
  </si>
  <si>
    <t>за 2018 г. (нарастающим итогом)</t>
  </si>
  <si>
    <t>Финансирование за 2018 г.</t>
  </si>
  <si>
    <t>План на 2018 год</t>
  </si>
  <si>
    <t>Остаток сметной стоимости на 01.01.2018 (текущего года)</t>
  </si>
  <si>
    <t xml:space="preserve">по ПСД (в ценах 2018 г.) </t>
  </si>
  <si>
    <t>по ПСД (в ценах 2017 г.)</t>
  </si>
  <si>
    <t>Сметная стоимость по утвержденной ПСД (в ценах 2017 г.)</t>
  </si>
  <si>
    <r>
      <t xml:space="preserve">по: </t>
    </r>
    <r>
      <rPr>
        <u/>
        <sz val="14"/>
        <rFont val="Times New Roman"/>
        <family val="1"/>
        <charset val="204"/>
      </rPr>
      <t>муниципальному образованию "Богучанский район"</t>
    </r>
  </si>
  <si>
    <t>Отчетный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</si>
</sst>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0" fillId="0" borderId="5" xfId="0" applyBorder="1"/>
    <xf numFmtId="0" fontId="5" fillId="0" borderId="0" xfId="0" applyFont="1" applyAlignment="1">
      <alignment wrapText="1"/>
    </xf>
    <xf numFmtId="0" fontId="0" fillId="0" borderId="0" xfId="0" applyBorder="1"/>
    <xf numFmtId="0" fontId="4" fillId="0" borderId="5" xfId="0" applyFont="1" applyBorder="1"/>
    <xf numFmtId="0" fontId="6" fillId="0" borderId="0" xfId="0" applyFont="1"/>
    <xf numFmtId="0" fontId="9" fillId="0" borderId="0" xfId="0" applyFont="1" applyAlignment="1">
      <alignment horizontal="center" vertical="center"/>
    </xf>
    <xf numFmtId="0" fontId="6" fillId="0" borderId="5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4" fillId="0" borderId="0" xfId="0" applyFont="1" applyBorder="1"/>
    <xf numFmtId="0" fontId="2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0" fillId="0" borderId="5" xfId="0" applyFill="1" applyBorder="1"/>
    <xf numFmtId="0" fontId="10" fillId="0" borderId="5" xfId="0" applyFont="1" applyFill="1" applyBorder="1"/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top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6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2" fontId="2" fillId="0" borderId="11" xfId="0" applyNumberFormat="1" applyFont="1" applyFill="1" applyBorder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0" fillId="0" borderId="0" xfId="0" applyFont="1" applyFill="1" applyAlignment="1">
      <alignment horizontal="left"/>
    </xf>
    <xf numFmtId="0" fontId="10" fillId="0" borderId="5" xfId="0" applyFont="1" applyFill="1" applyBorder="1" applyAlignment="1">
      <alignment horizontal="left"/>
    </xf>
    <xf numFmtId="49" fontId="10" fillId="0" borderId="5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/>
    <xf numFmtId="0" fontId="10" fillId="0" borderId="1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2" fontId="10" fillId="0" borderId="10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/>
    <xf numFmtId="49" fontId="10" fillId="0" borderId="10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0" fontId="10" fillId="0" borderId="0" xfId="0" applyFont="1" applyFill="1"/>
    <xf numFmtId="0" fontId="10" fillId="0" borderId="5" xfId="0" applyFont="1" applyFill="1" applyBorder="1" applyAlignment="1">
      <alignment wrapText="1"/>
    </xf>
    <xf numFmtId="0" fontId="10" fillId="0" borderId="12" xfId="0" applyFont="1" applyFill="1" applyBorder="1" applyAlignment="1">
      <alignment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2" fontId="2" fillId="0" borderId="17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/>
    <xf numFmtId="49" fontId="10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19" xfId="0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top" wrapText="1"/>
    </xf>
    <xf numFmtId="0" fontId="10" fillId="0" borderId="10" xfId="0" applyFont="1" applyFill="1" applyBorder="1"/>
    <xf numFmtId="0" fontId="10" fillId="0" borderId="5" xfId="0" applyFont="1" applyBorder="1" applyAlignment="1">
      <alignment horizontal="left" vertical="center" wrapText="1"/>
    </xf>
    <xf numFmtId="49" fontId="2" fillId="0" borderId="20" xfId="0" applyNumberFormat="1" applyFont="1" applyFill="1" applyBorder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10" fillId="0" borderId="0" xfId="0" applyFont="1" applyFill="1" applyAlignment="1"/>
    <xf numFmtId="0" fontId="5" fillId="0" borderId="0" xfId="0" applyFont="1" applyAlignment="1">
      <alignment horizontal="right" vertical="center"/>
    </xf>
    <xf numFmtId="0" fontId="10" fillId="0" borderId="19" xfId="0" applyFont="1" applyFill="1" applyBorder="1" applyAlignment="1"/>
    <xf numFmtId="0" fontId="6" fillId="0" borderId="0" xfId="0" applyFont="1" applyFill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3" fillId="0" borderId="0" xfId="0" applyFont="1" applyAlignment="1">
      <alignment vertical="center"/>
    </xf>
    <xf numFmtId="4" fontId="10" fillId="0" borderId="5" xfId="0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/>
    </xf>
    <xf numFmtId="49" fontId="10" fillId="2" borderId="5" xfId="0" applyNumberFormat="1" applyFont="1" applyFill="1" applyBorder="1" applyAlignment="1">
      <alignment vertical="top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/>
    </xf>
    <xf numFmtId="0" fontId="10" fillId="2" borderId="5" xfId="0" applyFont="1" applyFill="1" applyBorder="1"/>
    <xf numFmtId="0" fontId="10" fillId="2" borderId="0" xfId="0" applyFont="1" applyFill="1"/>
    <xf numFmtId="0" fontId="10" fillId="2" borderId="5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" fontId="10" fillId="2" borderId="1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2" borderId="15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vertical="top" wrapText="1"/>
    </xf>
    <xf numFmtId="0" fontId="10" fillId="2" borderId="1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wrapText="1"/>
    </xf>
    <xf numFmtId="0" fontId="10" fillId="2" borderId="12" xfId="0" applyFont="1" applyFill="1" applyBorder="1" applyAlignment="1">
      <alignment vertical="top" wrapText="1"/>
    </xf>
    <xf numFmtId="4" fontId="10" fillId="2" borderId="10" xfId="0" applyNumberFormat="1" applyFont="1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4" fontId="2" fillId="2" borderId="5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31" xfId="0" applyFont="1" applyBorder="1" applyAlignment="1">
      <alignment horizontal="left" wrapText="1"/>
    </xf>
    <xf numFmtId="0" fontId="2" fillId="0" borderId="32" xfId="0" applyFont="1" applyBorder="1" applyAlignment="1">
      <alignment horizontal="left" wrapText="1"/>
    </xf>
    <xf numFmtId="0" fontId="2" fillId="0" borderId="33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17" xfId="0" applyFont="1" applyFill="1" applyBorder="1" applyAlignment="1">
      <alignment horizontal="left" wrapText="1"/>
    </xf>
    <xf numFmtId="0" fontId="2" fillId="0" borderId="2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2" fillId="0" borderId="17" xfId="0" applyFont="1" applyFill="1" applyBorder="1" applyAlignment="1">
      <alignment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wrapText="1"/>
    </xf>
    <xf numFmtId="0" fontId="5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vertical="top" wrapText="1"/>
    </xf>
    <xf numFmtId="0" fontId="10" fillId="0" borderId="12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37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37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wrapText="1"/>
    </xf>
    <xf numFmtId="0" fontId="0" fillId="0" borderId="37" xfId="0" applyBorder="1"/>
    <xf numFmtId="0" fontId="0" fillId="0" borderId="12" xfId="0" applyBorder="1"/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164" fontId="2" fillId="0" borderId="13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/>
    </xf>
    <xf numFmtId="164" fontId="12" fillId="0" borderId="13" xfId="0" applyNumberFormat="1" applyFont="1" applyFill="1" applyBorder="1" applyAlignment="1">
      <alignment horizontal="center" vertical="center"/>
    </xf>
    <xf numFmtId="164" fontId="12" fillId="0" borderId="19" xfId="0" applyNumberFormat="1" applyFont="1" applyFill="1" applyBorder="1" applyAlignment="1">
      <alignment horizontal="center" vertical="center"/>
    </xf>
    <xf numFmtId="164" fontId="12" fillId="0" borderId="14" xfId="0" applyNumberFormat="1" applyFont="1" applyFill="1" applyBorder="1" applyAlignment="1">
      <alignment horizontal="center" vertical="center"/>
    </xf>
    <xf numFmtId="164" fontId="12" fillId="0" borderId="16" xfId="0" applyNumberFormat="1" applyFont="1" applyFill="1" applyBorder="1" applyAlignment="1">
      <alignment horizontal="center" vertical="center"/>
    </xf>
    <xf numFmtId="164" fontId="12" fillId="0" borderId="33" xfId="0" applyNumberFormat="1" applyFont="1" applyFill="1" applyBorder="1" applyAlignment="1">
      <alignment horizontal="center" vertical="center"/>
    </xf>
    <xf numFmtId="164" fontId="12" fillId="0" borderId="38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tabSelected="1" view="pageBreakPreview" zoomScaleNormal="100" zoomScaleSheetLayoutView="100" zoomScalePageLayoutView="60" workbookViewId="0">
      <pane xSplit="1" ySplit="8" topLeftCell="B24" activePane="bottomRight" state="frozen"/>
      <selection pane="topRight" activeCell="B1" sqref="B1"/>
      <selection pane="bottomLeft" activeCell="A9" sqref="A9"/>
      <selection pane="bottomRight" activeCell="B33" sqref="B33"/>
    </sheetView>
  </sheetViews>
  <sheetFormatPr defaultRowHeight="12" x14ac:dyDescent="0.2"/>
  <cols>
    <col min="1" max="1" width="6.140625" style="2" customWidth="1"/>
    <col min="2" max="2" width="39" style="2" customWidth="1"/>
    <col min="3" max="3" width="6.28515625" style="2" customWidth="1"/>
    <col min="4" max="4" width="8.5703125" style="2" customWidth="1"/>
    <col min="5" max="5" width="7.140625" style="2" customWidth="1"/>
    <col min="6" max="19" width="6.42578125" style="2" customWidth="1"/>
    <col min="20" max="20" width="17.42578125" style="2" customWidth="1"/>
    <col min="21" max="16384" width="9.140625" style="2"/>
  </cols>
  <sheetData>
    <row r="1" spans="1:20" ht="16.899999999999999" customHeight="1" x14ac:dyDescent="0.2">
      <c r="R1" s="168" t="s">
        <v>25</v>
      </c>
      <c r="S1" s="168"/>
      <c r="T1" s="168"/>
    </row>
    <row r="2" spans="1:20" ht="66" customHeight="1" x14ac:dyDescent="0.2">
      <c r="R2" s="168" t="s">
        <v>44</v>
      </c>
      <c r="S2" s="168"/>
      <c r="T2" s="168"/>
    </row>
    <row r="3" spans="1:20" ht="12" customHeight="1" x14ac:dyDescent="0.25">
      <c r="R3" s="19"/>
      <c r="S3" s="19"/>
      <c r="T3" s="19"/>
    </row>
    <row r="4" spans="1:20" ht="30" customHeight="1" x14ac:dyDescent="0.25">
      <c r="B4" s="180" t="s">
        <v>90</v>
      </c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</row>
    <row r="5" spans="1:20" ht="12" customHeight="1" thickBot="1" x14ac:dyDescent="0.25"/>
    <row r="6" spans="1:20" s="1" customFormat="1" ht="31.9" customHeight="1" x14ac:dyDescent="0.2">
      <c r="A6" s="185" t="s">
        <v>0</v>
      </c>
      <c r="B6" s="169" t="s">
        <v>1</v>
      </c>
      <c r="C6" s="169" t="s">
        <v>8</v>
      </c>
      <c r="D6" s="188" t="s">
        <v>11</v>
      </c>
      <c r="E6" s="150" t="s">
        <v>147</v>
      </c>
      <c r="F6" s="181" t="s">
        <v>12</v>
      </c>
      <c r="G6" s="182"/>
      <c r="H6" s="182"/>
      <c r="I6" s="183"/>
      <c r="J6" s="169" t="s">
        <v>133</v>
      </c>
      <c r="K6" s="169"/>
      <c r="L6" s="169"/>
      <c r="M6" s="169"/>
      <c r="N6" s="169"/>
      <c r="O6" s="169"/>
      <c r="P6" s="169"/>
      <c r="Q6" s="169"/>
      <c r="R6" s="174" t="s">
        <v>2</v>
      </c>
      <c r="S6" s="175"/>
      <c r="T6" s="170" t="s">
        <v>6</v>
      </c>
    </row>
    <row r="7" spans="1:20" s="1" customFormat="1" ht="31.9" customHeight="1" x14ac:dyDescent="0.2">
      <c r="A7" s="186"/>
      <c r="B7" s="173"/>
      <c r="C7" s="173"/>
      <c r="D7" s="189"/>
      <c r="E7" s="22">
        <v>2015</v>
      </c>
      <c r="F7" s="173">
        <v>2016</v>
      </c>
      <c r="G7" s="173"/>
      <c r="H7" s="173">
        <v>2017</v>
      </c>
      <c r="I7" s="173"/>
      <c r="J7" s="173" t="s">
        <v>5</v>
      </c>
      <c r="K7" s="173"/>
      <c r="L7" s="176" t="s">
        <v>9</v>
      </c>
      <c r="M7" s="177"/>
      <c r="N7" s="176" t="s">
        <v>10</v>
      </c>
      <c r="O7" s="177"/>
      <c r="P7" s="173" t="s">
        <v>13</v>
      </c>
      <c r="Q7" s="173"/>
      <c r="R7" s="173">
        <v>2019</v>
      </c>
      <c r="S7" s="178">
        <v>2020</v>
      </c>
      <c r="T7" s="171"/>
    </row>
    <row r="8" spans="1:20" s="1" customFormat="1" ht="31.9" customHeight="1" thickBot="1" x14ac:dyDescent="0.25">
      <c r="A8" s="187"/>
      <c r="B8" s="184"/>
      <c r="C8" s="184"/>
      <c r="D8" s="179"/>
      <c r="E8" s="6" t="s">
        <v>4</v>
      </c>
      <c r="F8" s="6" t="s">
        <v>3</v>
      </c>
      <c r="G8" s="6" t="s">
        <v>4</v>
      </c>
      <c r="H8" s="6" t="s">
        <v>3</v>
      </c>
      <c r="I8" s="6" t="s">
        <v>4</v>
      </c>
      <c r="J8" s="6" t="s">
        <v>3</v>
      </c>
      <c r="K8" s="6" t="s">
        <v>4</v>
      </c>
      <c r="L8" s="6" t="s">
        <v>3</v>
      </c>
      <c r="M8" s="6" t="s">
        <v>4</v>
      </c>
      <c r="N8" s="6" t="s">
        <v>3</v>
      </c>
      <c r="O8" s="6" t="s">
        <v>4</v>
      </c>
      <c r="P8" s="6" t="s">
        <v>3</v>
      </c>
      <c r="Q8" s="6" t="s">
        <v>4</v>
      </c>
      <c r="R8" s="184"/>
      <c r="S8" s="179"/>
      <c r="T8" s="172"/>
    </row>
    <row r="9" spans="1:20" x14ac:dyDescent="0.2">
      <c r="A9" s="7" t="s">
        <v>48</v>
      </c>
      <c r="B9" s="155" t="s">
        <v>75</v>
      </c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7"/>
      <c r="T9" s="158"/>
    </row>
    <row r="10" spans="1:20" s="40" customFormat="1" ht="36" x14ac:dyDescent="0.2">
      <c r="A10" s="41"/>
      <c r="B10" s="42" t="s">
        <v>67</v>
      </c>
      <c r="C10" s="52" t="s">
        <v>51</v>
      </c>
      <c r="D10" s="52" t="s">
        <v>52</v>
      </c>
      <c r="E10" s="53">
        <v>1.03</v>
      </c>
      <c r="F10" s="90">
        <v>1.43</v>
      </c>
      <c r="G10" s="52">
        <v>3.66</v>
      </c>
      <c r="H10" s="52">
        <v>1.45</v>
      </c>
      <c r="I10" s="52">
        <v>0.46</v>
      </c>
      <c r="J10" s="90">
        <v>1.45</v>
      </c>
      <c r="K10" s="53" t="s">
        <v>91</v>
      </c>
      <c r="L10" s="90">
        <v>1.45</v>
      </c>
      <c r="M10" s="53" t="s">
        <v>91</v>
      </c>
      <c r="N10" s="90">
        <v>1.45</v>
      </c>
      <c r="O10" s="53" t="s">
        <v>91</v>
      </c>
      <c r="P10" s="90">
        <v>1.45</v>
      </c>
      <c r="Q10" s="52">
        <v>0.11</v>
      </c>
      <c r="R10" s="72">
        <v>1.45</v>
      </c>
      <c r="S10" s="72">
        <v>1.5</v>
      </c>
      <c r="T10" s="39"/>
    </row>
    <row r="11" spans="1:20" s="40" customFormat="1" x14ac:dyDescent="0.2">
      <c r="A11" s="41" t="s">
        <v>49</v>
      </c>
      <c r="B11" s="159" t="s">
        <v>96</v>
      </c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1"/>
    </row>
    <row r="12" spans="1:20" s="40" customFormat="1" x14ac:dyDescent="0.2">
      <c r="A12" s="41" t="s">
        <v>54</v>
      </c>
      <c r="B12" s="159" t="s">
        <v>119</v>
      </c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1"/>
    </row>
    <row r="13" spans="1:20" s="40" customFormat="1" ht="24" x14ac:dyDescent="0.2">
      <c r="A13" s="41"/>
      <c r="B13" s="42" t="s">
        <v>68</v>
      </c>
      <c r="C13" s="53" t="s">
        <v>51</v>
      </c>
      <c r="D13" s="53">
        <v>0.2</v>
      </c>
      <c r="E13" s="53">
        <v>5.0999999999999996</v>
      </c>
      <c r="F13" s="53">
        <v>1</v>
      </c>
      <c r="G13" s="53">
        <v>0.41</v>
      </c>
      <c r="H13" s="53">
        <v>1</v>
      </c>
      <c r="I13" s="53">
        <v>0.24</v>
      </c>
      <c r="J13" s="53">
        <v>1</v>
      </c>
      <c r="K13" s="53" t="s">
        <v>91</v>
      </c>
      <c r="L13" s="53">
        <v>1</v>
      </c>
      <c r="M13" s="53" t="s">
        <v>91</v>
      </c>
      <c r="N13" s="53">
        <v>1</v>
      </c>
      <c r="O13" s="53" t="s">
        <v>91</v>
      </c>
      <c r="P13" s="53">
        <v>1</v>
      </c>
      <c r="Q13" s="151">
        <v>8.0000000000000002E-3</v>
      </c>
      <c r="R13" s="53">
        <v>1</v>
      </c>
      <c r="S13" s="73">
        <v>1</v>
      </c>
      <c r="T13" s="43"/>
    </row>
    <row r="14" spans="1:20" s="40" customFormat="1" ht="24" x14ac:dyDescent="0.2">
      <c r="A14" s="41"/>
      <c r="B14" s="42" t="s">
        <v>69</v>
      </c>
      <c r="C14" s="53" t="s">
        <v>51</v>
      </c>
      <c r="D14" s="53">
        <v>0.2</v>
      </c>
      <c r="E14" s="53">
        <v>0.15</v>
      </c>
      <c r="F14" s="53">
        <v>0.1</v>
      </c>
      <c r="G14" s="53">
        <v>0.23</v>
      </c>
      <c r="H14" s="53">
        <v>0.1</v>
      </c>
      <c r="I14" s="53">
        <v>0.05</v>
      </c>
      <c r="J14" s="53">
        <v>0.1</v>
      </c>
      <c r="K14" s="53" t="s">
        <v>91</v>
      </c>
      <c r="L14" s="53">
        <v>0.1</v>
      </c>
      <c r="M14" s="53" t="s">
        <v>91</v>
      </c>
      <c r="N14" s="53">
        <v>0.1</v>
      </c>
      <c r="O14" s="53" t="s">
        <v>91</v>
      </c>
      <c r="P14" s="53">
        <v>0.1</v>
      </c>
      <c r="Q14" s="151">
        <v>4.0000000000000001E-3</v>
      </c>
      <c r="R14" s="53">
        <v>0.1</v>
      </c>
      <c r="S14" s="73">
        <v>0.1</v>
      </c>
      <c r="T14" s="43"/>
    </row>
    <row r="15" spans="1:20" s="40" customFormat="1" x14ac:dyDescent="0.2">
      <c r="A15" s="41" t="s">
        <v>50</v>
      </c>
      <c r="B15" s="159" t="s">
        <v>85</v>
      </c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1"/>
    </row>
    <row r="16" spans="1:20" s="40" customFormat="1" ht="10.9" customHeight="1" x14ac:dyDescent="0.2">
      <c r="A16" s="41" t="s">
        <v>102</v>
      </c>
      <c r="B16" s="159" t="s">
        <v>120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1"/>
    </row>
    <row r="17" spans="1:21" s="40" customFormat="1" ht="24" x14ac:dyDescent="0.2">
      <c r="A17" s="41"/>
      <c r="B17" s="45" t="s">
        <v>70</v>
      </c>
      <c r="C17" s="107" t="s">
        <v>71</v>
      </c>
      <c r="D17" s="54">
        <v>0.3</v>
      </c>
      <c r="E17" s="54">
        <v>14</v>
      </c>
      <c r="F17" s="54">
        <v>9.8000000000000007</v>
      </c>
      <c r="G17" s="54">
        <v>39.47</v>
      </c>
      <c r="H17" s="54">
        <v>10.4</v>
      </c>
      <c r="I17" s="54">
        <v>4.91</v>
      </c>
      <c r="J17" s="54">
        <v>10.5</v>
      </c>
      <c r="K17" s="54" t="s">
        <v>91</v>
      </c>
      <c r="L17" s="54">
        <v>10.5</v>
      </c>
      <c r="M17" s="54" t="s">
        <v>91</v>
      </c>
      <c r="N17" s="54">
        <v>10.5</v>
      </c>
      <c r="O17" s="54" t="s">
        <v>91</v>
      </c>
      <c r="P17" s="54">
        <v>10.5</v>
      </c>
      <c r="Q17" s="152">
        <v>5.1820000000000004</v>
      </c>
      <c r="R17" s="54">
        <v>11</v>
      </c>
      <c r="S17" s="74">
        <v>11</v>
      </c>
      <c r="T17" s="108"/>
    </row>
    <row r="18" spans="1:21" s="40" customFormat="1" ht="12" customHeight="1" x14ac:dyDescent="0.2">
      <c r="A18" s="106" t="s">
        <v>53</v>
      </c>
      <c r="B18" s="162" t="s">
        <v>97</v>
      </c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3"/>
      <c r="U18" s="111"/>
    </row>
    <row r="19" spans="1:21" s="40" customFormat="1" ht="13.5" customHeight="1" x14ac:dyDescent="0.2">
      <c r="A19" s="110" t="s">
        <v>103</v>
      </c>
      <c r="B19" s="153" t="s">
        <v>121</v>
      </c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4"/>
      <c r="U19" s="109"/>
    </row>
    <row r="20" spans="1:21" s="40" customFormat="1" ht="60" x14ac:dyDescent="0.2">
      <c r="A20" s="41"/>
      <c r="B20" s="42" t="s">
        <v>72</v>
      </c>
      <c r="C20" s="53" t="s">
        <v>51</v>
      </c>
      <c r="D20" s="53">
        <v>0.08</v>
      </c>
      <c r="E20" s="53">
        <v>0</v>
      </c>
      <c r="F20" s="47">
        <v>24.24</v>
      </c>
      <c r="G20" s="53">
        <v>0</v>
      </c>
      <c r="H20" s="53">
        <v>24.24</v>
      </c>
      <c r="I20" s="53">
        <v>0</v>
      </c>
      <c r="J20" s="47">
        <v>24.24</v>
      </c>
      <c r="K20" s="47" t="s">
        <v>91</v>
      </c>
      <c r="L20" s="47">
        <v>24.24</v>
      </c>
      <c r="M20" s="47" t="s">
        <v>91</v>
      </c>
      <c r="N20" s="47">
        <v>24.24</v>
      </c>
      <c r="O20" s="47" t="s">
        <v>91</v>
      </c>
      <c r="P20" s="47">
        <v>24.24</v>
      </c>
      <c r="Q20" s="53">
        <v>0</v>
      </c>
      <c r="R20" s="47">
        <v>24.24</v>
      </c>
      <c r="S20" s="47">
        <v>24.24</v>
      </c>
      <c r="T20" s="43"/>
      <c r="U20" s="109"/>
    </row>
    <row r="21" spans="1:21" s="40" customFormat="1" ht="24" x14ac:dyDescent="0.2">
      <c r="A21" s="41"/>
      <c r="B21" s="42" t="s">
        <v>93</v>
      </c>
      <c r="C21" s="53" t="s">
        <v>92</v>
      </c>
      <c r="D21" s="53">
        <v>0.01</v>
      </c>
      <c r="E21" s="53">
        <v>123.7</v>
      </c>
      <c r="F21" s="53">
        <v>53.7</v>
      </c>
      <c r="G21" s="53">
        <v>53.7</v>
      </c>
      <c r="H21" s="53">
        <v>40.1</v>
      </c>
      <c r="I21" s="53">
        <v>0</v>
      </c>
      <c r="J21" s="53">
        <v>40.1</v>
      </c>
      <c r="K21" s="47" t="s">
        <v>91</v>
      </c>
      <c r="L21" s="53">
        <v>40.1</v>
      </c>
      <c r="M21" s="47" t="s">
        <v>91</v>
      </c>
      <c r="N21" s="53">
        <v>40.1</v>
      </c>
      <c r="O21" s="47" t="s">
        <v>91</v>
      </c>
      <c r="P21" s="53">
        <v>40.1</v>
      </c>
      <c r="Q21" s="53">
        <v>0</v>
      </c>
      <c r="R21" s="53">
        <v>0</v>
      </c>
      <c r="S21" s="53">
        <v>0</v>
      </c>
      <c r="T21" s="43"/>
    </row>
    <row r="22" spans="1:21" s="40" customFormat="1" ht="24" x14ac:dyDescent="0.2">
      <c r="A22" s="41"/>
      <c r="B22" s="42" t="s">
        <v>94</v>
      </c>
      <c r="C22" s="53" t="s">
        <v>95</v>
      </c>
      <c r="D22" s="53">
        <v>0.01</v>
      </c>
      <c r="E22" s="53">
        <v>15</v>
      </c>
      <c r="F22" s="53">
        <v>7</v>
      </c>
      <c r="G22" s="53">
        <v>7</v>
      </c>
      <c r="H22" s="53">
        <v>0</v>
      </c>
      <c r="I22" s="53">
        <v>0</v>
      </c>
      <c r="J22" s="53">
        <v>0</v>
      </c>
      <c r="K22" s="47" t="s">
        <v>91</v>
      </c>
      <c r="L22" s="53">
        <v>0</v>
      </c>
      <c r="M22" s="47" t="s">
        <v>91</v>
      </c>
      <c r="N22" s="53">
        <v>0</v>
      </c>
      <c r="O22" s="47" t="s">
        <v>91</v>
      </c>
      <c r="P22" s="53">
        <v>0</v>
      </c>
      <c r="Q22" s="53">
        <v>0</v>
      </c>
      <c r="R22" s="53">
        <v>0</v>
      </c>
      <c r="S22" s="53">
        <v>0</v>
      </c>
      <c r="T22" s="43"/>
    </row>
    <row r="23" spans="1:21" s="40" customFormat="1" ht="13.15" customHeight="1" x14ac:dyDescent="0.2">
      <c r="A23" s="41" t="s">
        <v>59</v>
      </c>
      <c r="B23" s="159" t="s">
        <v>99</v>
      </c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1"/>
    </row>
    <row r="24" spans="1:21" s="40" customFormat="1" ht="13.5" customHeight="1" x14ac:dyDescent="0.2">
      <c r="A24" s="41" t="s">
        <v>98</v>
      </c>
      <c r="B24" s="159" t="s">
        <v>122</v>
      </c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1"/>
    </row>
    <row r="25" spans="1:21" s="40" customFormat="1" ht="60" x14ac:dyDescent="0.2">
      <c r="A25" s="44"/>
      <c r="B25" s="45" t="s">
        <v>73</v>
      </c>
      <c r="C25" s="54" t="s">
        <v>51</v>
      </c>
      <c r="D25" s="54">
        <v>0.1</v>
      </c>
      <c r="E25" s="54">
        <v>0</v>
      </c>
      <c r="F25" s="54">
        <v>20</v>
      </c>
      <c r="G25" s="54">
        <v>20.69</v>
      </c>
      <c r="H25" s="54">
        <v>20</v>
      </c>
      <c r="I25" s="54">
        <v>20.69</v>
      </c>
      <c r="J25" s="54">
        <v>20</v>
      </c>
      <c r="K25" s="54" t="s">
        <v>91</v>
      </c>
      <c r="L25" s="54">
        <v>20</v>
      </c>
      <c r="M25" s="54" t="s">
        <v>91</v>
      </c>
      <c r="N25" s="54">
        <v>20</v>
      </c>
      <c r="O25" s="54" t="s">
        <v>91</v>
      </c>
      <c r="P25" s="54">
        <v>20</v>
      </c>
      <c r="Q25" s="54">
        <v>20</v>
      </c>
      <c r="R25" s="54">
        <v>25</v>
      </c>
      <c r="S25" s="74">
        <v>27</v>
      </c>
      <c r="T25" s="46"/>
    </row>
    <row r="26" spans="1:21" s="40" customFormat="1" ht="12.75" x14ac:dyDescent="0.2">
      <c r="A26" s="44" t="s">
        <v>60</v>
      </c>
      <c r="B26" s="165" t="s">
        <v>101</v>
      </c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7"/>
    </row>
    <row r="27" spans="1:21" s="40" customFormat="1" ht="13.5" customHeight="1" x14ac:dyDescent="0.2">
      <c r="A27" s="41" t="s">
        <v>100</v>
      </c>
      <c r="B27" s="159" t="s">
        <v>123</v>
      </c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1"/>
    </row>
    <row r="28" spans="1:21" ht="60.75" thickBot="1" x14ac:dyDescent="0.25">
      <c r="A28" s="3"/>
      <c r="B28" s="4" t="s">
        <v>74</v>
      </c>
      <c r="C28" s="55" t="s">
        <v>51</v>
      </c>
      <c r="D28" s="55">
        <v>0.1</v>
      </c>
      <c r="E28" s="55">
        <v>9.09</v>
      </c>
      <c r="F28" s="55">
        <v>10</v>
      </c>
      <c r="G28" s="55">
        <v>10</v>
      </c>
      <c r="H28" s="55">
        <v>11</v>
      </c>
      <c r="I28" s="55">
        <v>11</v>
      </c>
      <c r="J28" s="55">
        <v>11</v>
      </c>
      <c r="K28" s="71" t="s">
        <v>91</v>
      </c>
      <c r="L28" s="55">
        <v>11</v>
      </c>
      <c r="M28" s="71" t="s">
        <v>91</v>
      </c>
      <c r="N28" s="55">
        <v>11</v>
      </c>
      <c r="O28" s="71" t="s">
        <v>91</v>
      </c>
      <c r="P28" s="55">
        <v>11</v>
      </c>
      <c r="Q28" s="55">
        <v>11</v>
      </c>
      <c r="R28" s="75">
        <v>11</v>
      </c>
      <c r="S28" s="75">
        <v>11</v>
      </c>
      <c r="T28" s="5"/>
    </row>
    <row r="29" spans="1:21" ht="13.9" customHeight="1" x14ac:dyDescent="0.2"/>
    <row r="30" spans="1:21" s="9" customFormat="1" ht="14.45" customHeight="1" x14ac:dyDescent="0.25">
      <c r="A30" s="164" t="s">
        <v>124</v>
      </c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T30" s="23" t="s">
        <v>134</v>
      </c>
    </row>
    <row r="31" spans="1:21" s="9" customFormat="1" ht="12" customHeight="1" x14ac:dyDescent="0.25"/>
    <row r="32" spans="1:21" ht="15.75" x14ac:dyDescent="0.25">
      <c r="A32" s="9"/>
    </row>
  </sheetData>
  <mergeCells count="31">
    <mergeCell ref="A6:A8"/>
    <mergeCell ref="D6:D8"/>
    <mergeCell ref="C6:C8"/>
    <mergeCell ref="B6:B8"/>
    <mergeCell ref="N7:O7"/>
    <mergeCell ref="R1:T1"/>
    <mergeCell ref="R2:T2"/>
    <mergeCell ref="J6:Q6"/>
    <mergeCell ref="T6:T8"/>
    <mergeCell ref="P7:Q7"/>
    <mergeCell ref="R6:S6"/>
    <mergeCell ref="L7:M7"/>
    <mergeCell ref="S7:S8"/>
    <mergeCell ref="J7:K7"/>
    <mergeCell ref="B4:T4"/>
    <mergeCell ref="H7:I7"/>
    <mergeCell ref="F6:I6"/>
    <mergeCell ref="R7:R8"/>
    <mergeCell ref="F7:G7"/>
    <mergeCell ref="B23:T23"/>
    <mergeCell ref="A30:N30"/>
    <mergeCell ref="B24:T24"/>
    <mergeCell ref="B27:T27"/>
    <mergeCell ref="B26:T26"/>
    <mergeCell ref="B19:T19"/>
    <mergeCell ref="B9:T9"/>
    <mergeCell ref="B16:T16"/>
    <mergeCell ref="B11:T11"/>
    <mergeCell ref="B12:T12"/>
    <mergeCell ref="B18:T18"/>
    <mergeCell ref="B15:T15"/>
  </mergeCells>
  <phoneticPr fontId="1" type="noConversion"/>
  <pageMargins left="0.31496062992125984" right="0.31496062992125984" top="1.1811023622047245" bottom="0.59055118110236227" header="0.31496062992125984" footer="0.31496062992125984"/>
  <pageSetup paperSize="9" scale="82" fitToHeight="0" orientation="landscape" r:id="rId1"/>
  <headerFooter alignWithMargins="0"/>
  <rowBreaks count="1" manualBreakCount="1">
    <brk id="22" max="16383" man="1"/>
  </rowBreaks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view="pageBreakPreview" zoomScale="80" zoomScaleNormal="85" zoomScaleSheetLayoutView="80" workbookViewId="0">
      <pane xSplit="7" ySplit="9" topLeftCell="M10" activePane="bottomRight" state="frozen"/>
      <selection pane="topRight" activeCell="H1" sqref="H1"/>
      <selection pane="bottomLeft" activeCell="A10" sqref="A10"/>
      <selection pane="bottomRight" activeCell="R35" sqref="R35"/>
    </sheetView>
  </sheetViews>
  <sheetFormatPr defaultColWidth="8.85546875" defaultRowHeight="12.75" x14ac:dyDescent="0.2"/>
  <cols>
    <col min="1" max="1" width="15.28515625" style="35" customWidth="1"/>
    <col min="2" max="2" width="21.28515625" style="35" customWidth="1"/>
    <col min="3" max="3" width="26.28515625" style="35" customWidth="1"/>
    <col min="4" max="4" width="5.85546875" style="35" customWidth="1"/>
    <col min="5" max="5" width="6.5703125" style="64" customWidth="1"/>
    <col min="6" max="6" width="11.5703125" style="64" customWidth="1"/>
    <col min="7" max="7" width="5.85546875" style="35" customWidth="1"/>
    <col min="8" max="8" width="13.42578125" style="35" customWidth="1"/>
    <col min="9" max="9" width="13.85546875" style="35" customWidth="1"/>
    <col min="10" max="10" width="13.42578125" style="35" customWidth="1"/>
    <col min="11" max="11" width="13.85546875" style="35" customWidth="1"/>
    <col min="12" max="19" width="13" style="35" customWidth="1"/>
    <col min="20" max="20" width="12.7109375" style="35" customWidth="1"/>
    <col min="21" max="21" width="11.28515625" style="35" customWidth="1"/>
    <col min="22" max="22" width="11.42578125" style="35" customWidth="1"/>
    <col min="23" max="16384" width="8.85546875" style="35"/>
  </cols>
  <sheetData>
    <row r="1" spans="1:22" ht="16.149999999999999" customHeight="1" x14ac:dyDescent="0.2">
      <c r="T1" s="207" t="s">
        <v>106</v>
      </c>
      <c r="U1" s="207"/>
      <c r="V1" s="207"/>
    </row>
    <row r="2" spans="1:22" ht="62.45" customHeight="1" x14ac:dyDescent="0.25">
      <c r="T2" s="164" t="s">
        <v>44</v>
      </c>
      <c r="U2" s="164"/>
      <c r="V2" s="164"/>
    </row>
    <row r="3" spans="1:22" ht="15.6" customHeight="1" x14ac:dyDescent="0.25">
      <c r="T3" s="19"/>
      <c r="U3" s="19"/>
      <c r="V3" s="19"/>
    </row>
    <row r="4" spans="1:22" ht="35.25" customHeight="1" x14ac:dyDescent="0.3">
      <c r="A4" s="208" t="s">
        <v>109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</row>
    <row r="5" spans="1:22" ht="14.45" customHeight="1" x14ac:dyDescent="0.2"/>
    <row r="6" spans="1:22" s="65" customFormat="1" ht="15.6" customHeight="1" x14ac:dyDescent="0.2">
      <c r="A6" s="193" t="s">
        <v>45</v>
      </c>
      <c r="B6" s="193" t="s">
        <v>34</v>
      </c>
      <c r="C6" s="193" t="s">
        <v>43</v>
      </c>
      <c r="D6" s="193" t="s">
        <v>20</v>
      </c>
      <c r="E6" s="193"/>
      <c r="F6" s="193"/>
      <c r="G6" s="193"/>
      <c r="H6" s="206" t="s">
        <v>23</v>
      </c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193" t="s">
        <v>31</v>
      </c>
    </row>
    <row r="7" spans="1:22" s="65" customFormat="1" ht="15.6" customHeight="1" x14ac:dyDescent="0.2">
      <c r="A7" s="193"/>
      <c r="B7" s="193"/>
      <c r="C7" s="193"/>
      <c r="D7" s="193" t="s">
        <v>21</v>
      </c>
      <c r="E7" s="211" t="s">
        <v>24</v>
      </c>
      <c r="F7" s="211" t="s">
        <v>63</v>
      </c>
      <c r="G7" s="193" t="s">
        <v>64</v>
      </c>
      <c r="H7" s="193" t="s">
        <v>125</v>
      </c>
      <c r="I7" s="193"/>
      <c r="J7" s="193" t="s">
        <v>132</v>
      </c>
      <c r="K7" s="193"/>
      <c r="L7" s="193" t="s">
        <v>133</v>
      </c>
      <c r="M7" s="193"/>
      <c r="N7" s="193"/>
      <c r="O7" s="193"/>
      <c r="P7" s="193"/>
      <c r="Q7" s="193"/>
      <c r="R7" s="193"/>
      <c r="S7" s="193"/>
      <c r="T7" s="193" t="s">
        <v>2</v>
      </c>
      <c r="U7" s="193"/>
      <c r="V7" s="193"/>
    </row>
    <row r="8" spans="1:22" s="65" customFormat="1" ht="15.6" customHeight="1" x14ac:dyDescent="0.2">
      <c r="A8" s="193"/>
      <c r="B8" s="193"/>
      <c r="C8" s="193"/>
      <c r="D8" s="193"/>
      <c r="E8" s="211"/>
      <c r="F8" s="211"/>
      <c r="G8" s="193"/>
      <c r="H8" s="193"/>
      <c r="I8" s="193"/>
      <c r="J8" s="193"/>
      <c r="K8" s="193"/>
      <c r="L8" s="193" t="s">
        <v>108</v>
      </c>
      <c r="M8" s="193"/>
      <c r="N8" s="193" t="s">
        <v>107</v>
      </c>
      <c r="O8" s="193"/>
      <c r="P8" s="193" t="s">
        <v>10</v>
      </c>
      <c r="Q8" s="193"/>
      <c r="R8" s="193" t="s">
        <v>13</v>
      </c>
      <c r="S8" s="193"/>
      <c r="T8" s="193"/>
      <c r="U8" s="193"/>
      <c r="V8" s="193"/>
    </row>
    <row r="9" spans="1:22" s="65" customFormat="1" ht="15.6" customHeight="1" x14ac:dyDescent="0.2">
      <c r="A9" s="193"/>
      <c r="B9" s="193"/>
      <c r="C9" s="193"/>
      <c r="D9" s="193"/>
      <c r="E9" s="211"/>
      <c r="F9" s="211"/>
      <c r="G9" s="193"/>
      <c r="H9" s="32" t="s">
        <v>3</v>
      </c>
      <c r="I9" s="32" t="s">
        <v>4</v>
      </c>
      <c r="J9" s="32" t="s">
        <v>3</v>
      </c>
      <c r="K9" s="32" t="s">
        <v>4</v>
      </c>
      <c r="L9" s="32" t="s">
        <v>3</v>
      </c>
      <c r="M9" s="32" t="s">
        <v>4</v>
      </c>
      <c r="N9" s="32" t="s">
        <v>3</v>
      </c>
      <c r="O9" s="32" t="s">
        <v>4</v>
      </c>
      <c r="P9" s="32" t="s">
        <v>3</v>
      </c>
      <c r="Q9" s="32" t="s">
        <v>4</v>
      </c>
      <c r="R9" s="32" t="s">
        <v>3</v>
      </c>
      <c r="S9" s="32" t="s">
        <v>4</v>
      </c>
      <c r="T9" s="32">
        <v>2019</v>
      </c>
      <c r="U9" s="32">
        <v>2020</v>
      </c>
      <c r="V9" s="193"/>
    </row>
    <row r="10" spans="1:22" s="131" customFormat="1" ht="18" customHeight="1" x14ac:dyDescent="0.2">
      <c r="A10" s="190" t="s">
        <v>46</v>
      </c>
      <c r="B10" s="190" t="s">
        <v>112</v>
      </c>
      <c r="C10" s="125" t="s">
        <v>22</v>
      </c>
      <c r="D10" s="126"/>
      <c r="E10" s="127"/>
      <c r="F10" s="127"/>
      <c r="G10" s="126"/>
      <c r="H10" s="128">
        <f>H11+H12+H13</f>
        <v>85133948.069999993</v>
      </c>
      <c r="I10" s="128">
        <f>I11+I12+I13</f>
        <v>81622537.140000001</v>
      </c>
      <c r="J10" s="128">
        <f>J11+J12+J13</f>
        <v>11137212.120000001</v>
      </c>
      <c r="K10" s="128">
        <f>K11+K12+K13</f>
        <v>8118212.1200000001</v>
      </c>
      <c r="L10" s="128">
        <f t="shared" ref="L10:S10" si="0">L11+L12+L13</f>
        <v>1600000</v>
      </c>
      <c r="M10" s="128">
        <f t="shared" si="0"/>
        <v>0</v>
      </c>
      <c r="N10" s="128">
        <f t="shared" si="0"/>
        <v>2908188.7800000003</v>
      </c>
      <c r="O10" s="128">
        <f t="shared" si="0"/>
        <v>650988.78</v>
      </c>
      <c r="P10" s="128">
        <f t="shared" si="0"/>
        <v>2908188.7800000003</v>
      </c>
      <c r="Q10" s="128">
        <f t="shared" si="0"/>
        <v>919188.78</v>
      </c>
      <c r="R10" s="128">
        <f t="shared" si="0"/>
        <v>1952188.78</v>
      </c>
      <c r="S10" s="128">
        <f t="shared" si="0"/>
        <v>962488.78</v>
      </c>
      <c r="T10" s="129">
        <f>T11+T13+T12+T14</f>
        <v>440000</v>
      </c>
      <c r="U10" s="129">
        <f>U11+U13+U12+U14</f>
        <v>440000</v>
      </c>
      <c r="V10" s="130"/>
    </row>
    <row r="11" spans="1:22" s="65" customFormat="1" ht="38.25" x14ac:dyDescent="0.2">
      <c r="A11" s="191"/>
      <c r="B11" s="191"/>
      <c r="C11" s="33" t="s">
        <v>66</v>
      </c>
      <c r="D11" s="60">
        <v>830</v>
      </c>
      <c r="E11" s="51" t="s">
        <v>52</v>
      </c>
      <c r="F11" s="51" t="s">
        <v>52</v>
      </c>
      <c r="G11" s="51" t="s">
        <v>52</v>
      </c>
      <c r="H11" s="56">
        <f>H16+H17+H18+H21+H23</f>
        <v>251261.96</v>
      </c>
      <c r="I11" s="56">
        <f>I16+I17+I18+I21+I23</f>
        <v>251261.96</v>
      </c>
      <c r="J11" s="56">
        <v>0</v>
      </c>
      <c r="K11" s="56">
        <v>0</v>
      </c>
      <c r="L11" s="34">
        <f>L18</f>
        <v>1000000</v>
      </c>
      <c r="M11" s="34">
        <f t="shared" ref="M11:S11" si="1">M18</f>
        <v>0</v>
      </c>
      <c r="N11" s="34">
        <f t="shared" si="1"/>
        <v>480088.78</v>
      </c>
      <c r="O11" s="34">
        <f t="shared" si="1"/>
        <v>480088.78</v>
      </c>
      <c r="P11" s="34">
        <f t="shared" si="1"/>
        <v>480088.78</v>
      </c>
      <c r="Q11" s="34">
        <f t="shared" si="1"/>
        <v>480088.78</v>
      </c>
      <c r="R11" s="34">
        <f t="shared" si="1"/>
        <v>480088.78</v>
      </c>
      <c r="S11" s="34">
        <f t="shared" si="1"/>
        <v>480088.78</v>
      </c>
      <c r="T11" s="119">
        <f>T16+T19+T21</f>
        <v>0</v>
      </c>
      <c r="U11" s="119">
        <f>U16+U19+U21</f>
        <v>0</v>
      </c>
      <c r="V11" s="31"/>
    </row>
    <row r="12" spans="1:22" s="65" customFormat="1" ht="51" x14ac:dyDescent="0.2">
      <c r="A12" s="191"/>
      <c r="B12" s="191"/>
      <c r="C12" s="103" t="s">
        <v>110</v>
      </c>
      <c r="D12" s="101">
        <v>890</v>
      </c>
      <c r="E12" s="51" t="s">
        <v>52</v>
      </c>
      <c r="F12" s="51" t="s">
        <v>52</v>
      </c>
      <c r="G12" s="51" t="s">
        <v>52</v>
      </c>
      <c r="H12" s="56">
        <f>H19+H20</f>
        <v>75740086.109999999</v>
      </c>
      <c r="I12" s="56">
        <f>I19+I20</f>
        <v>72228675.180000007</v>
      </c>
      <c r="J12" s="56">
        <v>2069412.12</v>
      </c>
      <c r="K12" s="56">
        <v>2069412.12</v>
      </c>
      <c r="L12" s="34">
        <v>0</v>
      </c>
      <c r="M12" s="34">
        <v>0</v>
      </c>
      <c r="N12" s="34">
        <v>0</v>
      </c>
      <c r="O12" s="34">
        <v>0</v>
      </c>
      <c r="P12" s="34">
        <v>0</v>
      </c>
      <c r="Q12" s="34">
        <v>0</v>
      </c>
      <c r="R12" s="56">
        <v>0</v>
      </c>
      <c r="S12" s="56">
        <v>0</v>
      </c>
      <c r="T12" s="119">
        <f>T17</f>
        <v>0</v>
      </c>
      <c r="U12" s="119">
        <f>U17</f>
        <v>0</v>
      </c>
      <c r="V12" s="104"/>
    </row>
    <row r="13" spans="1:22" s="65" customFormat="1" ht="52.9" customHeight="1" x14ac:dyDescent="0.2">
      <c r="A13" s="191"/>
      <c r="B13" s="191"/>
      <c r="C13" s="76" t="s">
        <v>65</v>
      </c>
      <c r="D13" s="80">
        <v>863</v>
      </c>
      <c r="E13" s="79" t="s">
        <v>52</v>
      </c>
      <c r="F13" s="79" t="s">
        <v>52</v>
      </c>
      <c r="G13" s="80" t="s">
        <v>52</v>
      </c>
      <c r="H13" s="34">
        <f>H38+H30</f>
        <v>9142600</v>
      </c>
      <c r="I13" s="34">
        <f>I38+I30</f>
        <v>9142600</v>
      </c>
      <c r="J13" s="34">
        <v>9067800</v>
      </c>
      <c r="K13" s="34">
        <v>6048800</v>
      </c>
      <c r="L13" s="34">
        <f t="shared" ref="L13:U13" si="2">L33+L34+L35+L40</f>
        <v>600000</v>
      </c>
      <c r="M13" s="34">
        <f t="shared" si="2"/>
        <v>0</v>
      </c>
      <c r="N13" s="34">
        <f t="shared" si="2"/>
        <v>2428100</v>
      </c>
      <c r="O13" s="34">
        <f t="shared" si="2"/>
        <v>170900</v>
      </c>
      <c r="P13" s="34">
        <f t="shared" si="2"/>
        <v>2428100</v>
      </c>
      <c r="Q13" s="34">
        <f t="shared" si="2"/>
        <v>439100</v>
      </c>
      <c r="R13" s="34">
        <f t="shared" si="2"/>
        <v>1472100</v>
      </c>
      <c r="S13" s="34">
        <f t="shared" si="2"/>
        <v>482400</v>
      </c>
      <c r="T13" s="34">
        <f t="shared" si="2"/>
        <v>140000</v>
      </c>
      <c r="U13" s="34">
        <f t="shared" si="2"/>
        <v>140000</v>
      </c>
      <c r="V13" s="78"/>
    </row>
    <row r="14" spans="1:22" s="65" customFormat="1" ht="38.25" x14ac:dyDescent="0.2">
      <c r="A14" s="192"/>
      <c r="B14" s="192"/>
      <c r="C14" s="76" t="s">
        <v>138</v>
      </c>
      <c r="D14" s="80">
        <v>806</v>
      </c>
      <c r="E14" s="79" t="s">
        <v>52</v>
      </c>
      <c r="F14" s="79" t="s">
        <v>52</v>
      </c>
      <c r="G14" s="80" t="s">
        <v>52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34">
        <f>T37</f>
        <v>300000</v>
      </c>
      <c r="U14" s="34">
        <f>U37</f>
        <v>300000</v>
      </c>
      <c r="V14" s="78"/>
    </row>
    <row r="15" spans="1:22" s="131" customFormat="1" ht="18" customHeight="1" x14ac:dyDescent="0.2">
      <c r="A15" s="190" t="s">
        <v>26</v>
      </c>
      <c r="B15" s="200" t="s">
        <v>126</v>
      </c>
      <c r="C15" s="125" t="s">
        <v>22</v>
      </c>
      <c r="D15" s="132" t="s">
        <v>52</v>
      </c>
      <c r="E15" s="133" t="s">
        <v>52</v>
      </c>
      <c r="F15" s="133" t="s">
        <v>52</v>
      </c>
      <c r="G15" s="132" t="s">
        <v>52</v>
      </c>
      <c r="H15" s="134">
        <f>H19+H20+H18</f>
        <v>75839830.329999998</v>
      </c>
      <c r="I15" s="134">
        <f>I19+I20+I18</f>
        <v>72328419.400000006</v>
      </c>
      <c r="J15" s="134">
        <f>J19+J20+J18</f>
        <v>2069412.12</v>
      </c>
      <c r="K15" s="134">
        <f>K19+K20+K18</f>
        <v>2069412.12</v>
      </c>
      <c r="L15" s="134">
        <f t="shared" ref="L15:S15" si="3">L19+L20+L18</f>
        <v>1000000</v>
      </c>
      <c r="M15" s="134">
        <f t="shared" si="3"/>
        <v>0</v>
      </c>
      <c r="N15" s="134">
        <f t="shared" si="3"/>
        <v>480088.78</v>
      </c>
      <c r="O15" s="134">
        <f t="shared" si="3"/>
        <v>480088.78</v>
      </c>
      <c r="P15" s="134">
        <f t="shared" si="3"/>
        <v>480088.78</v>
      </c>
      <c r="Q15" s="134">
        <f t="shared" si="3"/>
        <v>480088.78</v>
      </c>
      <c r="R15" s="134">
        <f t="shared" si="3"/>
        <v>480088.78</v>
      </c>
      <c r="S15" s="134">
        <f t="shared" si="3"/>
        <v>480088.78</v>
      </c>
      <c r="T15" s="129">
        <f>T16+T17</f>
        <v>0</v>
      </c>
      <c r="U15" s="129">
        <v>0</v>
      </c>
      <c r="V15" s="130"/>
    </row>
    <row r="16" spans="1:22" s="65" customFormat="1" ht="19.149999999999999" customHeight="1" x14ac:dyDescent="0.2">
      <c r="A16" s="209"/>
      <c r="B16" s="209"/>
      <c r="C16" s="200" t="s">
        <v>66</v>
      </c>
      <c r="D16" s="77">
        <v>830</v>
      </c>
      <c r="E16" s="63" t="s">
        <v>76</v>
      </c>
      <c r="F16" s="77">
        <v>1018210</v>
      </c>
      <c r="G16" s="77">
        <v>414</v>
      </c>
      <c r="H16" s="61">
        <v>0</v>
      </c>
      <c r="I16" s="61">
        <v>0</v>
      </c>
      <c r="J16" s="61">
        <v>0</v>
      </c>
      <c r="K16" s="61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61">
        <v>0</v>
      </c>
      <c r="S16" s="61">
        <v>0</v>
      </c>
      <c r="T16" s="119">
        <v>0</v>
      </c>
      <c r="U16" s="119">
        <v>0</v>
      </c>
      <c r="V16" s="81"/>
    </row>
    <row r="17" spans="1:22" s="65" customFormat="1" ht="19.149999999999999" customHeight="1" x14ac:dyDescent="0.2">
      <c r="A17" s="209"/>
      <c r="B17" s="209"/>
      <c r="C17" s="201"/>
      <c r="D17" s="57">
        <v>830</v>
      </c>
      <c r="E17" s="57" t="s">
        <v>76</v>
      </c>
      <c r="F17" s="57">
        <v>1018001</v>
      </c>
      <c r="G17" s="57">
        <v>243</v>
      </c>
      <c r="H17" s="61">
        <v>0</v>
      </c>
      <c r="I17" s="61">
        <v>0</v>
      </c>
      <c r="J17" s="61">
        <v>0</v>
      </c>
      <c r="K17" s="61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61">
        <v>0</v>
      </c>
      <c r="S17" s="61">
        <v>0</v>
      </c>
      <c r="T17" s="119">
        <v>0</v>
      </c>
      <c r="U17" s="119">
        <v>0</v>
      </c>
      <c r="V17" s="58"/>
    </row>
    <row r="18" spans="1:22" s="65" customFormat="1" ht="19.149999999999999" customHeight="1" x14ac:dyDescent="0.2">
      <c r="A18" s="209"/>
      <c r="B18" s="209"/>
      <c r="C18" s="202"/>
      <c r="D18" s="77">
        <v>830</v>
      </c>
      <c r="E18" s="63" t="s">
        <v>76</v>
      </c>
      <c r="F18" s="116">
        <v>1010080010</v>
      </c>
      <c r="G18" s="57">
        <v>243</v>
      </c>
      <c r="H18" s="34">
        <v>99744.22</v>
      </c>
      <c r="I18" s="119">
        <v>99744.22</v>
      </c>
      <c r="J18" s="34">
        <v>0</v>
      </c>
      <c r="K18" s="119">
        <v>0</v>
      </c>
      <c r="L18" s="34">
        <v>1000000</v>
      </c>
      <c r="M18" s="34">
        <v>0</v>
      </c>
      <c r="N18" s="34">
        <f>L18-519911.22</f>
        <v>480088.78</v>
      </c>
      <c r="O18" s="34">
        <f>M18+480088.78</f>
        <v>480088.78</v>
      </c>
      <c r="P18" s="34">
        <f>N18+0</f>
        <v>480088.78</v>
      </c>
      <c r="Q18" s="34">
        <f>O18+0</f>
        <v>480088.78</v>
      </c>
      <c r="R18" s="34">
        <f>P18+0</f>
        <v>480088.78</v>
      </c>
      <c r="S18" s="119">
        <f>Q18+0</f>
        <v>480088.78</v>
      </c>
      <c r="T18" s="119">
        <v>0</v>
      </c>
      <c r="U18" s="119">
        <v>0</v>
      </c>
      <c r="V18" s="58"/>
    </row>
    <row r="19" spans="1:22" s="65" customFormat="1" ht="28.15" customHeight="1" x14ac:dyDescent="0.2">
      <c r="A19" s="209"/>
      <c r="B19" s="209"/>
      <c r="C19" s="200" t="s">
        <v>110</v>
      </c>
      <c r="D19" s="101">
        <v>890</v>
      </c>
      <c r="E19" s="57" t="s">
        <v>76</v>
      </c>
      <c r="F19" s="116">
        <v>1010009502</v>
      </c>
      <c r="G19" s="57">
        <v>540</v>
      </c>
      <c r="H19" s="34">
        <v>37284486.799999997</v>
      </c>
      <c r="I19" s="119">
        <v>35560258.770000003</v>
      </c>
      <c r="J19" s="34">
        <v>1935165.09</v>
      </c>
      <c r="K19" s="119">
        <v>1935165.09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119">
        <v>0</v>
      </c>
      <c r="T19" s="119">
        <v>0</v>
      </c>
      <c r="U19" s="119">
        <v>0</v>
      </c>
      <c r="V19" s="58"/>
    </row>
    <row r="20" spans="1:22" s="65" customFormat="1" ht="28.15" customHeight="1" x14ac:dyDescent="0.2">
      <c r="A20" s="210"/>
      <c r="B20" s="210"/>
      <c r="C20" s="202"/>
      <c r="D20" s="101">
        <v>890</v>
      </c>
      <c r="E20" s="63" t="s">
        <v>76</v>
      </c>
      <c r="F20" s="116">
        <v>1010009602</v>
      </c>
      <c r="G20" s="57">
        <v>540</v>
      </c>
      <c r="H20" s="34">
        <v>38455599.310000002</v>
      </c>
      <c r="I20" s="119">
        <v>36668416.409999996</v>
      </c>
      <c r="J20" s="34">
        <v>134247.03</v>
      </c>
      <c r="K20" s="119">
        <v>134247.03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119">
        <v>0</v>
      </c>
      <c r="T20" s="119">
        <v>0</v>
      </c>
      <c r="U20" s="119">
        <v>0</v>
      </c>
      <c r="V20" s="58"/>
    </row>
    <row r="21" spans="1:22" s="131" customFormat="1" ht="18.600000000000001" customHeight="1" x14ac:dyDescent="0.2">
      <c r="A21" s="190" t="s">
        <v>55</v>
      </c>
      <c r="B21" s="198" t="s">
        <v>127</v>
      </c>
      <c r="C21" s="125" t="s">
        <v>22</v>
      </c>
      <c r="D21" s="136" t="s">
        <v>52</v>
      </c>
      <c r="E21" s="137" t="s">
        <v>52</v>
      </c>
      <c r="F21" s="137" t="s">
        <v>52</v>
      </c>
      <c r="G21" s="138" t="s">
        <v>52</v>
      </c>
      <c r="H21" s="128">
        <v>0</v>
      </c>
      <c r="I21" s="128">
        <v>0</v>
      </c>
      <c r="J21" s="128">
        <v>0</v>
      </c>
      <c r="K21" s="128">
        <v>0</v>
      </c>
      <c r="L21" s="128">
        <v>0</v>
      </c>
      <c r="M21" s="128">
        <v>0</v>
      </c>
      <c r="N21" s="128">
        <v>0</v>
      </c>
      <c r="O21" s="128">
        <v>0</v>
      </c>
      <c r="P21" s="128">
        <v>0</v>
      </c>
      <c r="Q21" s="128">
        <v>0</v>
      </c>
      <c r="R21" s="128">
        <v>0</v>
      </c>
      <c r="S21" s="128">
        <v>0</v>
      </c>
      <c r="T21" s="129">
        <v>0</v>
      </c>
      <c r="U21" s="129">
        <v>0</v>
      </c>
      <c r="V21" s="130"/>
    </row>
    <row r="22" spans="1:22" s="65" customFormat="1" ht="40.15" customHeight="1" x14ac:dyDescent="0.2">
      <c r="A22" s="192"/>
      <c r="B22" s="199"/>
      <c r="C22" s="82" t="s">
        <v>66</v>
      </c>
      <c r="D22" s="77">
        <v>830</v>
      </c>
      <c r="E22" s="63" t="s">
        <v>77</v>
      </c>
      <c r="F22" s="63" t="s">
        <v>78</v>
      </c>
      <c r="G22" s="77">
        <v>414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119">
        <v>0</v>
      </c>
      <c r="U22" s="119">
        <v>0</v>
      </c>
      <c r="V22" s="81"/>
    </row>
    <row r="23" spans="1:22" s="131" customFormat="1" ht="17.45" customHeight="1" x14ac:dyDescent="0.2">
      <c r="A23" s="190" t="s">
        <v>56</v>
      </c>
      <c r="B23" s="200" t="s">
        <v>128</v>
      </c>
      <c r="C23" s="139" t="s">
        <v>22</v>
      </c>
      <c r="D23" s="140" t="s">
        <v>52</v>
      </c>
      <c r="E23" s="133" t="s">
        <v>52</v>
      </c>
      <c r="F23" s="133" t="s">
        <v>52</v>
      </c>
      <c r="G23" s="132" t="s">
        <v>52</v>
      </c>
      <c r="H23" s="128">
        <v>151517.74</v>
      </c>
      <c r="I23" s="129">
        <v>151517.74</v>
      </c>
      <c r="J23" s="128">
        <v>0</v>
      </c>
      <c r="K23" s="129">
        <v>0</v>
      </c>
      <c r="L23" s="128">
        <v>0</v>
      </c>
      <c r="M23" s="128">
        <v>0</v>
      </c>
      <c r="N23" s="128">
        <v>0</v>
      </c>
      <c r="O23" s="128">
        <v>0</v>
      </c>
      <c r="P23" s="128">
        <v>0</v>
      </c>
      <c r="Q23" s="128">
        <v>0</v>
      </c>
      <c r="R23" s="128">
        <v>0</v>
      </c>
      <c r="S23" s="128">
        <v>0</v>
      </c>
      <c r="T23" s="129">
        <v>0</v>
      </c>
      <c r="U23" s="129">
        <v>0</v>
      </c>
      <c r="V23" s="141"/>
    </row>
    <row r="24" spans="1:22" s="65" customFormat="1" ht="15.6" customHeight="1" x14ac:dyDescent="0.2">
      <c r="A24" s="191"/>
      <c r="B24" s="201"/>
      <c r="C24" s="200" t="s">
        <v>66</v>
      </c>
      <c r="D24" s="59">
        <v>830</v>
      </c>
      <c r="E24" s="63" t="s">
        <v>76</v>
      </c>
      <c r="F24" s="63" t="s">
        <v>79</v>
      </c>
      <c r="G24" s="77">
        <v>414</v>
      </c>
      <c r="H24" s="61">
        <v>0</v>
      </c>
      <c r="I24" s="61">
        <v>0</v>
      </c>
      <c r="J24" s="61">
        <v>0</v>
      </c>
      <c r="K24" s="61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61">
        <v>0</v>
      </c>
      <c r="S24" s="61">
        <v>0</v>
      </c>
      <c r="T24" s="119">
        <v>0</v>
      </c>
      <c r="U24" s="119">
        <v>0</v>
      </c>
      <c r="V24" s="66"/>
    </row>
    <row r="25" spans="1:22" s="65" customFormat="1" ht="15.6" customHeight="1" x14ac:dyDescent="0.2">
      <c r="A25" s="191"/>
      <c r="B25" s="201"/>
      <c r="C25" s="201"/>
      <c r="D25" s="68">
        <v>830</v>
      </c>
      <c r="E25" s="63" t="s">
        <v>76</v>
      </c>
      <c r="F25" s="63" t="s">
        <v>80</v>
      </c>
      <c r="G25" s="63" t="s">
        <v>81</v>
      </c>
      <c r="H25" s="61">
        <v>0</v>
      </c>
      <c r="I25" s="61">
        <v>0</v>
      </c>
      <c r="J25" s="61">
        <v>0</v>
      </c>
      <c r="K25" s="61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61">
        <v>0</v>
      </c>
      <c r="S25" s="61">
        <v>0</v>
      </c>
      <c r="T25" s="119">
        <v>0</v>
      </c>
      <c r="U25" s="119">
        <v>0</v>
      </c>
      <c r="V25" s="67"/>
    </row>
    <row r="26" spans="1:22" ht="14.45" customHeight="1" x14ac:dyDescent="0.2">
      <c r="A26" s="191"/>
      <c r="B26" s="201"/>
      <c r="C26" s="201"/>
      <c r="D26" s="68">
        <v>830</v>
      </c>
      <c r="E26" s="63" t="s">
        <v>76</v>
      </c>
      <c r="F26" s="63" t="s">
        <v>87</v>
      </c>
      <c r="G26" s="63" t="s">
        <v>88</v>
      </c>
      <c r="H26" s="61">
        <v>0</v>
      </c>
      <c r="I26" s="61">
        <v>0</v>
      </c>
      <c r="J26" s="61">
        <v>0</v>
      </c>
      <c r="K26" s="61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61">
        <v>0</v>
      </c>
      <c r="S26" s="61">
        <v>0</v>
      </c>
      <c r="T26" s="34">
        <v>0</v>
      </c>
      <c r="U26" s="34">
        <v>0</v>
      </c>
      <c r="V26" s="62"/>
    </row>
    <row r="27" spans="1:22" x14ac:dyDescent="0.2">
      <c r="A27" s="191"/>
      <c r="B27" s="201"/>
      <c r="C27" s="201"/>
      <c r="D27" s="68">
        <v>830</v>
      </c>
      <c r="E27" s="63" t="s">
        <v>76</v>
      </c>
      <c r="F27" s="63" t="s">
        <v>87</v>
      </c>
      <c r="G27" s="63" t="s">
        <v>104</v>
      </c>
      <c r="H27" s="61">
        <v>0</v>
      </c>
      <c r="I27" s="61">
        <v>0</v>
      </c>
      <c r="J27" s="61">
        <v>0</v>
      </c>
      <c r="K27" s="61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61">
        <v>0</v>
      </c>
      <c r="S27" s="61">
        <v>0</v>
      </c>
      <c r="T27" s="34">
        <v>0</v>
      </c>
      <c r="U27" s="34">
        <v>0</v>
      </c>
      <c r="V27" s="62"/>
    </row>
    <row r="28" spans="1:22" ht="15" customHeight="1" x14ac:dyDescent="0.2">
      <c r="A28" s="191"/>
      <c r="B28" s="201"/>
      <c r="C28" s="201"/>
      <c r="D28" s="68">
        <v>830</v>
      </c>
      <c r="E28" s="63" t="s">
        <v>76</v>
      </c>
      <c r="F28" s="63" t="s">
        <v>113</v>
      </c>
      <c r="G28" s="63" t="s">
        <v>88</v>
      </c>
      <c r="H28" s="34">
        <v>82591.740000000005</v>
      </c>
      <c r="I28" s="119">
        <v>82591.740000000005</v>
      </c>
      <c r="J28" s="34">
        <v>0</v>
      </c>
      <c r="K28" s="119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119">
        <v>0</v>
      </c>
      <c r="T28" s="34">
        <v>0</v>
      </c>
      <c r="U28" s="34">
        <v>0</v>
      </c>
      <c r="V28" s="62"/>
    </row>
    <row r="29" spans="1:22" ht="15" customHeight="1" x14ac:dyDescent="0.2">
      <c r="A29" s="192"/>
      <c r="B29" s="202"/>
      <c r="C29" s="202"/>
      <c r="D29" s="68">
        <v>830</v>
      </c>
      <c r="E29" s="63" t="s">
        <v>76</v>
      </c>
      <c r="F29" s="63" t="s">
        <v>113</v>
      </c>
      <c r="G29" s="63" t="s">
        <v>104</v>
      </c>
      <c r="H29" s="34">
        <v>68926</v>
      </c>
      <c r="I29" s="119">
        <v>68926</v>
      </c>
      <c r="J29" s="34">
        <v>0</v>
      </c>
      <c r="K29" s="119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119">
        <v>0</v>
      </c>
      <c r="T29" s="34">
        <v>0</v>
      </c>
      <c r="U29" s="34">
        <v>0</v>
      </c>
      <c r="V29" s="62"/>
    </row>
    <row r="30" spans="1:22" s="145" customFormat="1" ht="18" customHeight="1" x14ac:dyDescent="0.2">
      <c r="A30" s="190" t="s">
        <v>61</v>
      </c>
      <c r="B30" s="203" t="s">
        <v>130</v>
      </c>
      <c r="C30" s="142" t="s">
        <v>22</v>
      </c>
      <c r="D30" s="140" t="s">
        <v>52</v>
      </c>
      <c r="E30" s="133" t="s">
        <v>52</v>
      </c>
      <c r="F30" s="133" t="s">
        <v>52</v>
      </c>
      <c r="G30" s="132" t="s">
        <v>52</v>
      </c>
      <c r="H30" s="143">
        <v>492600</v>
      </c>
      <c r="I30" s="129">
        <v>492600</v>
      </c>
      <c r="J30" s="143">
        <v>3067800</v>
      </c>
      <c r="K30" s="129">
        <v>48800</v>
      </c>
      <c r="L30" s="128">
        <f t="shared" ref="L30:S30" si="4">L33+L34+L35</f>
        <v>0</v>
      </c>
      <c r="M30" s="128">
        <f t="shared" si="4"/>
        <v>0</v>
      </c>
      <c r="N30" s="128">
        <f t="shared" si="4"/>
        <v>1828100</v>
      </c>
      <c r="O30" s="128">
        <f t="shared" si="4"/>
        <v>170900</v>
      </c>
      <c r="P30" s="128">
        <f t="shared" si="4"/>
        <v>1828100</v>
      </c>
      <c r="Q30" s="128">
        <f t="shared" si="4"/>
        <v>439100</v>
      </c>
      <c r="R30" s="128">
        <f t="shared" si="4"/>
        <v>872100</v>
      </c>
      <c r="S30" s="128">
        <f t="shared" si="4"/>
        <v>482400</v>
      </c>
      <c r="T30" s="128">
        <f>T37</f>
        <v>300000</v>
      </c>
      <c r="U30" s="128">
        <f>U37</f>
        <v>300000</v>
      </c>
      <c r="V30" s="144"/>
    </row>
    <row r="31" spans="1:22" x14ac:dyDescent="0.2">
      <c r="A31" s="191"/>
      <c r="B31" s="204"/>
      <c r="C31" s="190" t="s">
        <v>65</v>
      </c>
      <c r="D31" s="59">
        <v>863</v>
      </c>
      <c r="E31" s="59" t="s">
        <v>82</v>
      </c>
      <c r="F31" s="121" t="s">
        <v>114</v>
      </c>
      <c r="G31" s="120">
        <v>244</v>
      </c>
      <c r="H31" s="56">
        <v>443300</v>
      </c>
      <c r="I31" s="119">
        <v>443300</v>
      </c>
      <c r="J31" s="56">
        <v>2761000</v>
      </c>
      <c r="K31" s="119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56">
        <v>0</v>
      </c>
      <c r="S31" s="119">
        <v>0</v>
      </c>
      <c r="T31" s="34">
        <v>0</v>
      </c>
      <c r="U31" s="34">
        <v>0</v>
      </c>
      <c r="V31" s="30"/>
    </row>
    <row r="32" spans="1:22" x14ac:dyDescent="0.2">
      <c r="A32" s="191"/>
      <c r="B32" s="204"/>
      <c r="C32" s="191"/>
      <c r="D32" s="59">
        <v>863</v>
      </c>
      <c r="E32" s="59" t="s">
        <v>82</v>
      </c>
      <c r="F32" s="121" t="s">
        <v>115</v>
      </c>
      <c r="G32" s="120">
        <v>244</v>
      </c>
      <c r="H32" s="56">
        <v>49300</v>
      </c>
      <c r="I32" s="56">
        <v>49300</v>
      </c>
      <c r="J32" s="56">
        <v>306800</v>
      </c>
      <c r="K32" s="56">
        <v>48800</v>
      </c>
      <c r="L32" s="34">
        <v>310000</v>
      </c>
      <c r="M32" s="34">
        <v>0</v>
      </c>
      <c r="N32" s="34">
        <v>310000</v>
      </c>
      <c r="O32" s="34">
        <v>0</v>
      </c>
      <c r="P32" s="34">
        <v>310000</v>
      </c>
      <c r="Q32" s="34">
        <v>0</v>
      </c>
      <c r="R32" s="56">
        <f>P32-310000</f>
        <v>0</v>
      </c>
      <c r="S32" s="56">
        <v>0</v>
      </c>
      <c r="T32" s="34">
        <v>0</v>
      </c>
      <c r="U32" s="34">
        <v>0</v>
      </c>
      <c r="V32" s="30"/>
    </row>
    <row r="33" spans="1:22" x14ac:dyDescent="0.2">
      <c r="A33" s="191"/>
      <c r="B33" s="204"/>
      <c r="C33" s="191"/>
      <c r="D33" s="59">
        <v>863</v>
      </c>
      <c r="E33" s="59" t="s">
        <v>82</v>
      </c>
      <c r="F33" s="121" t="s">
        <v>135</v>
      </c>
      <c r="G33" s="120">
        <v>244</v>
      </c>
      <c r="H33" s="56">
        <v>0</v>
      </c>
      <c r="I33" s="56">
        <v>0</v>
      </c>
      <c r="J33" s="56">
        <v>0</v>
      </c>
      <c r="K33" s="56">
        <v>0</v>
      </c>
      <c r="L33" s="34">
        <v>0</v>
      </c>
      <c r="M33" s="34">
        <v>0</v>
      </c>
      <c r="N33" s="34">
        <v>439100</v>
      </c>
      <c r="O33" s="34">
        <v>170900</v>
      </c>
      <c r="P33" s="34">
        <v>439100</v>
      </c>
      <c r="Q33" s="34">
        <f>O33+268200</f>
        <v>439100</v>
      </c>
      <c r="R33" s="56">
        <f>P33</f>
        <v>439100</v>
      </c>
      <c r="S33" s="56">
        <f>Q33</f>
        <v>439100</v>
      </c>
      <c r="T33" s="34">
        <v>0</v>
      </c>
      <c r="U33" s="34">
        <v>0</v>
      </c>
      <c r="V33" s="30"/>
    </row>
    <row r="34" spans="1:22" x14ac:dyDescent="0.2">
      <c r="A34" s="191"/>
      <c r="B34" s="204"/>
      <c r="C34" s="191"/>
      <c r="D34" s="59">
        <v>863</v>
      </c>
      <c r="E34" s="59" t="s">
        <v>82</v>
      </c>
      <c r="F34" s="121" t="s">
        <v>136</v>
      </c>
      <c r="G34" s="120">
        <v>244</v>
      </c>
      <c r="H34" s="56">
        <v>0</v>
      </c>
      <c r="I34" s="56">
        <v>0</v>
      </c>
      <c r="J34" s="56">
        <v>0</v>
      </c>
      <c r="K34" s="56">
        <v>0</v>
      </c>
      <c r="L34" s="34">
        <v>0</v>
      </c>
      <c r="M34" s="34">
        <v>0</v>
      </c>
      <c r="N34" s="34">
        <v>139000</v>
      </c>
      <c r="O34" s="34">
        <v>0</v>
      </c>
      <c r="P34" s="34">
        <f>N34</f>
        <v>139000</v>
      </c>
      <c r="Q34" s="34">
        <f>O34</f>
        <v>0</v>
      </c>
      <c r="R34" s="56">
        <f>P34-95700</f>
        <v>43300</v>
      </c>
      <c r="S34" s="56">
        <v>43300</v>
      </c>
      <c r="T34" s="34">
        <v>0</v>
      </c>
      <c r="U34" s="34">
        <v>0</v>
      </c>
      <c r="V34" s="30"/>
    </row>
    <row r="35" spans="1:22" x14ac:dyDescent="0.2">
      <c r="A35" s="191"/>
      <c r="B35" s="204"/>
      <c r="C35" s="191"/>
      <c r="D35" s="59">
        <v>863</v>
      </c>
      <c r="E35" s="59" t="s">
        <v>82</v>
      </c>
      <c r="F35" s="121" t="s">
        <v>137</v>
      </c>
      <c r="G35" s="120">
        <v>244</v>
      </c>
      <c r="H35" s="56">
        <v>0</v>
      </c>
      <c r="I35" s="56">
        <v>0</v>
      </c>
      <c r="J35" s="56">
        <v>0</v>
      </c>
      <c r="K35" s="56">
        <v>0</v>
      </c>
      <c r="L35" s="34">
        <v>0</v>
      </c>
      <c r="M35" s="34">
        <v>0</v>
      </c>
      <c r="N35" s="34">
        <v>1250000</v>
      </c>
      <c r="O35" s="34">
        <v>0</v>
      </c>
      <c r="P35" s="34">
        <v>1250000</v>
      </c>
      <c r="Q35" s="34">
        <v>0</v>
      </c>
      <c r="R35" s="56">
        <f>P35-860300</f>
        <v>389700</v>
      </c>
      <c r="S35" s="56">
        <v>0</v>
      </c>
      <c r="T35" s="34">
        <v>0</v>
      </c>
      <c r="U35" s="34">
        <v>0</v>
      </c>
      <c r="V35" s="30"/>
    </row>
    <row r="36" spans="1:22" x14ac:dyDescent="0.2">
      <c r="A36" s="191"/>
      <c r="B36" s="204"/>
      <c r="C36" s="192"/>
      <c r="D36" s="59">
        <v>863</v>
      </c>
      <c r="E36" s="59" t="s">
        <v>82</v>
      </c>
      <c r="F36" s="59" t="s">
        <v>83</v>
      </c>
      <c r="G36" s="59">
        <v>244</v>
      </c>
      <c r="H36" s="61">
        <v>0</v>
      </c>
      <c r="I36" s="61">
        <v>0</v>
      </c>
      <c r="J36" s="61">
        <v>0</v>
      </c>
      <c r="K36" s="61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61">
        <v>0</v>
      </c>
      <c r="S36" s="61">
        <v>0</v>
      </c>
      <c r="T36" s="34">
        <v>0</v>
      </c>
      <c r="U36" s="34">
        <v>0</v>
      </c>
      <c r="V36" s="30"/>
    </row>
    <row r="37" spans="1:22" ht="38.25" x14ac:dyDescent="0.2">
      <c r="A37" s="192"/>
      <c r="B37" s="205"/>
      <c r="C37" s="124" t="s">
        <v>138</v>
      </c>
      <c r="D37" s="59">
        <v>806</v>
      </c>
      <c r="E37" s="59" t="s">
        <v>82</v>
      </c>
      <c r="F37" s="59" t="s">
        <v>135</v>
      </c>
      <c r="G37" s="59">
        <v>244</v>
      </c>
      <c r="H37" s="61">
        <v>0</v>
      </c>
      <c r="I37" s="61">
        <v>0</v>
      </c>
      <c r="J37" s="61">
        <v>0</v>
      </c>
      <c r="K37" s="61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61">
        <v>0</v>
      </c>
      <c r="S37" s="61">
        <v>0</v>
      </c>
      <c r="T37" s="34">
        <v>300000</v>
      </c>
      <c r="U37" s="34">
        <v>300000</v>
      </c>
      <c r="V37" s="30"/>
    </row>
    <row r="38" spans="1:22" s="145" customFormat="1" ht="17.45" customHeight="1" x14ac:dyDescent="0.2">
      <c r="A38" s="193" t="s">
        <v>62</v>
      </c>
      <c r="B38" s="195" t="s">
        <v>129</v>
      </c>
      <c r="C38" s="125" t="s">
        <v>22</v>
      </c>
      <c r="D38" s="138" t="s">
        <v>52</v>
      </c>
      <c r="E38" s="137" t="s">
        <v>52</v>
      </c>
      <c r="F38" s="137" t="s">
        <v>52</v>
      </c>
      <c r="G38" s="138" t="s">
        <v>52</v>
      </c>
      <c r="H38" s="128">
        <v>8650000</v>
      </c>
      <c r="I38" s="129">
        <v>8650000</v>
      </c>
      <c r="J38" s="128">
        <v>6000000</v>
      </c>
      <c r="K38" s="129">
        <v>6000000</v>
      </c>
      <c r="L38" s="128">
        <f>L39+L40</f>
        <v>2100000</v>
      </c>
      <c r="M38" s="128">
        <f t="shared" ref="M38:U38" si="5">M39+M40</f>
        <v>0</v>
      </c>
      <c r="N38" s="128">
        <f t="shared" si="5"/>
        <v>2100000</v>
      </c>
      <c r="O38" s="128">
        <f t="shared" si="5"/>
        <v>0</v>
      </c>
      <c r="P38" s="128">
        <f t="shared" si="5"/>
        <v>600000</v>
      </c>
      <c r="Q38" s="128">
        <f t="shared" si="5"/>
        <v>0</v>
      </c>
      <c r="R38" s="128">
        <f t="shared" si="5"/>
        <v>600000</v>
      </c>
      <c r="S38" s="128">
        <f t="shared" si="5"/>
        <v>0</v>
      </c>
      <c r="T38" s="128">
        <f t="shared" si="5"/>
        <v>140000</v>
      </c>
      <c r="U38" s="128">
        <f t="shared" si="5"/>
        <v>140000</v>
      </c>
      <c r="V38" s="144"/>
    </row>
    <row r="39" spans="1:22" ht="31.5" customHeight="1" x14ac:dyDescent="0.2">
      <c r="A39" s="193"/>
      <c r="B39" s="195"/>
      <c r="C39" s="197" t="s">
        <v>65</v>
      </c>
      <c r="D39" s="51">
        <v>863</v>
      </c>
      <c r="E39" s="51" t="s">
        <v>76</v>
      </c>
      <c r="F39" s="51" t="s">
        <v>84</v>
      </c>
      <c r="G39" s="51">
        <v>412</v>
      </c>
      <c r="H39" s="34">
        <v>8200000</v>
      </c>
      <c r="I39" s="119">
        <v>8200000</v>
      </c>
      <c r="J39" s="34">
        <v>6000000</v>
      </c>
      <c r="K39" s="119">
        <v>6000000</v>
      </c>
      <c r="L39" s="34">
        <v>1500000</v>
      </c>
      <c r="M39" s="34">
        <v>0</v>
      </c>
      <c r="N39" s="34">
        <v>1500000</v>
      </c>
      <c r="O39" s="34">
        <v>0</v>
      </c>
      <c r="P39" s="34">
        <f>N39-1500000</f>
        <v>0</v>
      </c>
      <c r="Q39" s="34">
        <v>0</v>
      </c>
      <c r="R39" s="34">
        <v>0</v>
      </c>
      <c r="S39" s="119">
        <v>0</v>
      </c>
      <c r="T39" s="34">
        <v>0</v>
      </c>
      <c r="U39" s="34">
        <v>0</v>
      </c>
      <c r="V39" s="30"/>
    </row>
    <row r="40" spans="1:22" ht="31.5" customHeight="1" x14ac:dyDescent="0.2">
      <c r="A40" s="194"/>
      <c r="B40" s="196"/>
      <c r="C40" s="197"/>
      <c r="D40" s="51">
        <v>863</v>
      </c>
      <c r="E40" s="51" t="s">
        <v>76</v>
      </c>
      <c r="F40" s="51" t="s">
        <v>84</v>
      </c>
      <c r="G40" s="51" t="s">
        <v>105</v>
      </c>
      <c r="H40" s="34">
        <v>450000</v>
      </c>
      <c r="I40" s="119">
        <v>450000</v>
      </c>
      <c r="J40" s="34">
        <v>0</v>
      </c>
      <c r="K40" s="119">
        <v>0</v>
      </c>
      <c r="L40" s="34">
        <v>600000</v>
      </c>
      <c r="M40" s="34">
        <v>0</v>
      </c>
      <c r="N40" s="34">
        <v>600000</v>
      </c>
      <c r="O40" s="34">
        <v>0</v>
      </c>
      <c r="P40" s="34">
        <v>600000</v>
      </c>
      <c r="Q40" s="34">
        <v>0</v>
      </c>
      <c r="R40" s="34">
        <v>600000</v>
      </c>
      <c r="S40" s="119">
        <v>0</v>
      </c>
      <c r="T40" s="34">
        <v>140000</v>
      </c>
      <c r="U40" s="34">
        <v>140000</v>
      </c>
      <c r="V40" s="30"/>
    </row>
    <row r="41" spans="1:22" ht="15.75" x14ac:dyDescent="0.25"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48"/>
      <c r="Q41" s="114" t="s">
        <v>86</v>
      </c>
      <c r="R41" s="117"/>
    </row>
    <row r="42" spans="1:22" ht="18.75" x14ac:dyDescent="0.2">
      <c r="A42" s="123" t="s">
        <v>124</v>
      </c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5"/>
      <c r="Q42" s="112"/>
      <c r="R42" s="112"/>
      <c r="V42" s="113" t="s">
        <v>134</v>
      </c>
    </row>
  </sheetData>
  <mergeCells count="38">
    <mergeCell ref="B6:B9"/>
    <mergeCell ref="A4:V4"/>
    <mergeCell ref="A15:A20"/>
    <mergeCell ref="B15:B20"/>
    <mergeCell ref="C16:C18"/>
    <mergeCell ref="C19:C20"/>
    <mergeCell ref="L7:S7"/>
    <mergeCell ref="E7:E9"/>
    <mergeCell ref="F7:F9"/>
    <mergeCell ref="R8:S8"/>
    <mergeCell ref="D6:G6"/>
    <mergeCell ref="V6:V9"/>
    <mergeCell ref="L8:M8"/>
    <mergeCell ref="A6:A9"/>
    <mergeCell ref="C6:C9"/>
    <mergeCell ref="N8:O8"/>
    <mergeCell ref="H6:U6"/>
    <mergeCell ref="T1:V1"/>
    <mergeCell ref="T7:U8"/>
    <mergeCell ref="P8:Q8"/>
    <mergeCell ref="D7:D9"/>
    <mergeCell ref="G7:G9"/>
    <mergeCell ref="T2:V2"/>
    <mergeCell ref="H7:I8"/>
    <mergeCell ref="J7:K8"/>
    <mergeCell ref="A10:A14"/>
    <mergeCell ref="B10:B14"/>
    <mergeCell ref="A38:A40"/>
    <mergeCell ref="B38:B40"/>
    <mergeCell ref="C39:C40"/>
    <mergeCell ref="C31:C36"/>
    <mergeCell ref="A21:A22"/>
    <mergeCell ref="B21:B22"/>
    <mergeCell ref="A23:A29"/>
    <mergeCell ref="B23:B29"/>
    <mergeCell ref="C24:C29"/>
    <mergeCell ref="A30:A37"/>
    <mergeCell ref="B30:B37"/>
  </mergeCells>
  <phoneticPr fontId="1" type="noConversion"/>
  <pageMargins left="0.17" right="0.155" top="0.57999999999999996" bottom="0.18" header="0.3" footer="0.3"/>
  <pageSetup paperSize="9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view="pageBreakPreview" zoomScale="85" zoomScaleNormal="100" zoomScaleSheetLayoutView="85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K46" sqref="K46"/>
    </sheetView>
  </sheetViews>
  <sheetFormatPr defaultRowHeight="12.75" x14ac:dyDescent="0.2"/>
  <cols>
    <col min="1" max="1" width="14.85546875" customWidth="1"/>
    <col min="2" max="2" width="29.5703125" customWidth="1"/>
    <col min="3" max="3" width="23.42578125" customWidth="1"/>
    <col min="4" max="7" width="11.140625" style="86" customWidth="1"/>
    <col min="8" max="8" width="11.85546875" style="91" customWidth="1"/>
    <col min="9" max="15" width="11.85546875" style="86" customWidth="1"/>
    <col min="16" max="17" width="11.85546875" customWidth="1"/>
    <col min="18" max="18" width="11.7109375" customWidth="1"/>
  </cols>
  <sheetData>
    <row r="1" spans="1:18" ht="15.6" customHeight="1" x14ac:dyDescent="0.25">
      <c r="P1" s="164" t="s">
        <v>30</v>
      </c>
      <c r="Q1" s="164"/>
      <c r="R1" s="164"/>
    </row>
    <row r="2" spans="1:18" ht="61.9" customHeight="1" x14ac:dyDescent="0.25">
      <c r="P2" s="164" t="s">
        <v>44</v>
      </c>
      <c r="Q2" s="164"/>
      <c r="R2" s="164"/>
    </row>
    <row r="3" spans="1:18" ht="15" customHeight="1" x14ac:dyDescent="0.25">
      <c r="P3" s="19"/>
      <c r="Q3" s="19"/>
      <c r="R3" s="19"/>
    </row>
    <row r="4" spans="1:18" s="35" customFormat="1" ht="38.450000000000003" customHeight="1" x14ac:dyDescent="0.2">
      <c r="B4" s="216" t="s">
        <v>89</v>
      </c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100"/>
    </row>
    <row r="5" spans="1:18" ht="15" customHeight="1" x14ac:dyDescent="0.25">
      <c r="P5" s="19"/>
      <c r="Q5" s="19"/>
      <c r="R5" s="23"/>
    </row>
    <row r="6" spans="1:18" ht="13.15" customHeight="1" x14ac:dyDescent="0.2">
      <c r="A6" s="212" t="s">
        <v>15</v>
      </c>
      <c r="B6" s="215" t="s">
        <v>27</v>
      </c>
      <c r="C6" s="215" t="s">
        <v>33</v>
      </c>
      <c r="D6" s="173" t="s">
        <v>125</v>
      </c>
      <c r="E6" s="173"/>
      <c r="F6" s="173" t="s">
        <v>132</v>
      </c>
      <c r="G6" s="173"/>
      <c r="H6" s="173" t="s">
        <v>133</v>
      </c>
      <c r="I6" s="173"/>
      <c r="J6" s="173"/>
      <c r="K6" s="173"/>
      <c r="L6" s="173"/>
      <c r="M6" s="173"/>
      <c r="N6" s="173"/>
      <c r="O6" s="173"/>
      <c r="P6" s="217" t="s">
        <v>2</v>
      </c>
      <c r="Q6" s="218"/>
      <c r="R6" s="215" t="s">
        <v>32</v>
      </c>
    </row>
    <row r="7" spans="1:18" ht="13.15" customHeight="1" x14ac:dyDescent="0.2">
      <c r="A7" s="213"/>
      <c r="B7" s="215"/>
      <c r="C7" s="215"/>
      <c r="D7" s="173"/>
      <c r="E7" s="173"/>
      <c r="F7" s="173"/>
      <c r="G7" s="173"/>
      <c r="H7" s="173" t="s">
        <v>108</v>
      </c>
      <c r="I7" s="173"/>
      <c r="J7" s="173" t="s">
        <v>107</v>
      </c>
      <c r="K7" s="173"/>
      <c r="L7" s="173" t="s">
        <v>10</v>
      </c>
      <c r="M7" s="173"/>
      <c r="N7" s="173" t="s">
        <v>13</v>
      </c>
      <c r="O7" s="173"/>
      <c r="P7" s="219"/>
      <c r="Q7" s="220"/>
      <c r="R7" s="215"/>
    </row>
    <row r="8" spans="1:18" ht="13.15" customHeight="1" x14ac:dyDescent="0.2">
      <c r="A8" s="214"/>
      <c r="B8" s="215"/>
      <c r="C8" s="215"/>
      <c r="D8" s="98" t="s">
        <v>3</v>
      </c>
      <c r="E8" s="98" t="s">
        <v>4</v>
      </c>
      <c r="F8" s="98" t="s">
        <v>3</v>
      </c>
      <c r="G8" s="98" t="s">
        <v>4</v>
      </c>
      <c r="H8" s="92" t="s">
        <v>3</v>
      </c>
      <c r="I8" s="92" t="s">
        <v>4</v>
      </c>
      <c r="J8" s="92" t="s">
        <v>3</v>
      </c>
      <c r="K8" s="92" t="s">
        <v>4</v>
      </c>
      <c r="L8" s="92" t="s">
        <v>3</v>
      </c>
      <c r="M8" s="92" t="s">
        <v>4</v>
      </c>
      <c r="N8" s="92" t="s">
        <v>3</v>
      </c>
      <c r="O8" s="92" t="s">
        <v>4</v>
      </c>
      <c r="P8" s="92">
        <v>2019</v>
      </c>
      <c r="Q8" s="92">
        <v>2020</v>
      </c>
      <c r="R8" s="215"/>
    </row>
    <row r="9" spans="1:18" s="145" customFormat="1" ht="13.5" customHeight="1" x14ac:dyDescent="0.2">
      <c r="A9" s="195" t="s">
        <v>46</v>
      </c>
      <c r="B9" s="195" t="s">
        <v>112</v>
      </c>
      <c r="C9" s="125" t="s">
        <v>16</v>
      </c>
      <c r="D9" s="148">
        <f t="shared" ref="D9:O9" si="0">D12+D14+D13</f>
        <v>85133948.069999993</v>
      </c>
      <c r="E9" s="148">
        <f t="shared" si="0"/>
        <v>81622537.140000001</v>
      </c>
      <c r="F9" s="148">
        <f t="shared" ref="F9:G9" si="1">F12+F14+F13</f>
        <v>11137212.119999999</v>
      </c>
      <c r="G9" s="148">
        <f t="shared" si="1"/>
        <v>8118212.1200000001</v>
      </c>
      <c r="H9" s="148">
        <f t="shared" si="0"/>
        <v>2349100</v>
      </c>
      <c r="I9" s="148">
        <f t="shared" si="0"/>
        <v>170900</v>
      </c>
      <c r="J9" s="148">
        <f t="shared" si="0"/>
        <v>3218188.7800000003</v>
      </c>
      <c r="K9" s="148">
        <f t="shared" si="0"/>
        <v>650988.78</v>
      </c>
      <c r="L9" s="148">
        <f t="shared" si="0"/>
        <v>3218188.7800000003</v>
      </c>
      <c r="M9" s="148">
        <f t="shared" si="0"/>
        <v>919188.78</v>
      </c>
      <c r="N9" s="148">
        <f t="shared" si="0"/>
        <v>1952188.78</v>
      </c>
      <c r="O9" s="148">
        <f t="shared" si="0"/>
        <v>962488.78</v>
      </c>
      <c r="P9" s="148">
        <f>P12+P13+P11+P14+P15+P16</f>
        <v>440000</v>
      </c>
      <c r="Q9" s="148">
        <f>Q12+Q13+Q11+Q14+Q15+Q16</f>
        <v>440000</v>
      </c>
      <c r="R9" s="149"/>
    </row>
    <row r="10" spans="1:18" x14ac:dyDescent="0.2">
      <c r="A10" s="195"/>
      <c r="B10" s="195"/>
      <c r="C10" s="33" t="s">
        <v>17</v>
      </c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25"/>
    </row>
    <row r="11" spans="1:18" x14ac:dyDescent="0.2">
      <c r="A11" s="195"/>
      <c r="B11" s="195"/>
      <c r="C11" s="33" t="s">
        <v>7</v>
      </c>
      <c r="D11" s="83">
        <v>0</v>
      </c>
      <c r="E11" s="83">
        <v>0</v>
      </c>
      <c r="F11" s="83">
        <v>0</v>
      </c>
      <c r="G11" s="83">
        <v>0</v>
      </c>
      <c r="H11" s="83">
        <f t="shared" ref="H11:I11" si="2">H19+H26+H33+H40+H47</f>
        <v>0</v>
      </c>
      <c r="I11" s="83">
        <f t="shared" si="2"/>
        <v>0</v>
      </c>
      <c r="J11" s="83">
        <f t="shared" ref="J11:K11" si="3">J19+J26+J33+J40+J47</f>
        <v>0</v>
      </c>
      <c r="K11" s="83">
        <f t="shared" si="3"/>
        <v>0</v>
      </c>
      <c r="L11" s="83">
        <f t="shared" ref="L11:M11" si="4">L19+L26+L33+L40+L47</f>
        <v>0</v>
      </c>
      <c r="M11" s="83">
        <f t="shared" si="4"/>
        <v>0</v>
      </c>
      <c r="N11" s="83">
        <f t="shared" ref="N11:O11" si="5">N19+N26+N33+N40+N47</f>
        <v>0</v>
      </c>
      <c r="O11" s="83">
        <f t="shared" si="5"/>
        <v>0</v>
      </c>
      <c r="P11" s="83">
        <f t="shared" ref="P11:Q15" si="6">P19+P26+P33+P40+P47</f>
        <v>0</v>
      </c>
      <c r="Q11" s="83">
        <f t="shared" si="6"/>
        <v>0</v>
      </c>
      <c r="R11" s="11"/>
    </row>
    <row r="12" spans="1:18" x14ac:dyDescent="0.2">
      <c r="A12" s="195"/>
      <c r="B12" s="195"/>
      <c r="C12" s="33" t="s">
        <v>18</v>
      </c>
      <c r="D12" s="83">
        <f>D20+D28+D35+D42+D49</f>
        <v>38898899.310000002</v>
      </c>
      <c r="E12" s="83">
        <f>E20+E28+E35+E42+E49</f>
        <v>37111716.409999996</v>
      </c>
      <c r="F12" s="83">
        <v>2895247.03</v>
      </c>
      <c r="G12" s="83">
        <v>134247.03</v>
      </c>
      <c r="H12" s="83">
        <f t="shared" ref="H12:I12" si="7">H20+H27+H34+H41+H48</f>
        <v>0</v>
      </c>
      <c r="I12" s="83">
        <f t="shared" si="7"/>
        <v>0</v>
      </c>
      <c r="J12" s="83">
        <f t="shared" ref="J12:K12" si="8">J20+J27+J34+J41+J48</f>
        <v>0</v>
      </c>
      <c r="K12" s="83">
        <f t="shared" si="8"/>
        <v>0</v>
      </c>
      <c r="L12" s="83">
        <f t="shared" ref="L12:M12" si="9">L20+L27+L34+L41+L48</f>
        <v>0</v>
      </c>
      <c r="M12" s="83">
        <f t="shared" si="9"/>
        <v>0</v>
      </c>
      <c r="N12" s="83">
        <f>N28+N35+N42+N49</f>
        <v>389700</v>
      </c>
      <c r="O12" s="83">
        <f>O28+O35+O42+O49</f>
        <v>0</v>
      </c>
      <c r="P12" s="83">
        <f t="shared" si="6"/>
        <v>0</v>
      </c>
      <c r="Q12" s="83">
        <f t="shared" si="6"/>
        <v>0</v>
      </c>
      <c r="R12" s="8"/>
    </row>
    <row r="13" spans="1:18" ht="40.5" customHeight="1" x14ac:dyDescent="0.2">
      <c r="A13" s="195"/>
      <c r="B13" s="195"/>
      <c r="C13" s="105" t="s">
        <v>111</v>
      </c>
      <c r="D13" s="83">
        <v>37284486.799999997</v>
      </c>
      <c r="E13" s="83">
        <v>35560258.770000003</v>
      </c>
      <c r="F13" s="83">
        <v>1935165.09</v>
      </c>
      <c r="G13" s="83">
        <v>1935165.09</v>
      </c>
      <c r="H13" s="83">
        <f t="shared" ref="H13:I13" si="10">H21+H28+H35+H42+H49</f>
        <v>0</v>
      </c>
      <c r="I13" s="83">
        <f t="shared" si="10"/>
        <v>0</v>
      </c>
      <c r="J13" s="83">
        <f t="shared" ref="J13:K13" si="11">J21+J28+J35+J42+J49</f>
        <v>1250000</v>
      </c>
      <c r="K13" s="83">
        <f t="shared" si="11"/>
        <v>0</v>
      </c>
      <c r="L13" s="83">
        <f t="shared" ref="L13:M13" si="12">L21+L28+L35+L42+L49</f>
        <v>1250000</v>
      </c>
      <c r="M13" s="83">
        <f t="shared" si="12"/>
        <v>0</v>
      </c>
      <c r="N13" s="83">
        <f>N21</f>
        <v>0</v>
      </c>
      <c r="O13" s="83">
        <f>O21</f>
        <v>0</v>
      </c>
      <c r="P13" s="83">
        <f t="shared" si="6"/>
        <v>0</v>
      </c>
      <c r="Q13" s="83">
        <f t="shared" si="6"/>
        <v>0</v>
      </c>
      <c r="R13" s="8"/>
    </row>
    <row r="14" spans="1:18" x14ac:dyDescent="0.2">
      <c r="A14" s="195"/>
      <c r="B14" s="195"/>
      <c r="C14" s="33" t="s">
        <v>47</v>
      </c>
      <c r="D14" s="83">
        <f>D22+D29+D36+D43+D50</f>
        <v>8950561.9600000009</v>
      </c>
      <c r="E14" s="83">
        <f>E22+E29+E36+E43+E50</f>
        <v>8950561.9600000009</v>
      </c>
      <c r="F14" s="83">
        <v>6306800</v>
      </c>
      <c r="G14" s="83">
        <v>6048800</v>
      </c>
      <c r="H14" s="83">
        <f t="shared" ref="H14:I14" si="13">H22+H29+H36+H43+H50</f>
        <v>2349100</v>
      </c>
      <c r="I14" s="83">
        <f t="shared" si="13"/>
        <v>170900</v>
      </c>
      <c r="J14" s="83">
        <f t="shared" ref="J14:K14" si="14">J22+J29+J36+J43+J50</f>
        <v>1968188.78</v>
      </c>
      <c r="K14" s="83">
        <f t="shared" si="14"/>
        <v>650988.78</v>
      </c>
      <c r="L14" s="83">
        <f t="shared" ref="L14:M14" si="15">L22+L29+L36+L43+L50</f>
        <v>1968188.78</v>
      </c>
      <c r="M14" s="83">
        <f t="shared" si="15"/>
        <v>919188.78</v>
      </c>
      <c r="N14" s="83">
        <f t="shared" ref="N14:O14" si="16">N22+N29+N36+N43+N50</f>
        <v>1562488.78</v>
      </c>
      <c r="O14" s="83">
        <f t="shared" si="16"/>
        <v>962488.78</v>
      </c>
      <c r="P14" s="83">
        <f t="shared" si="6"/>
        <v>440000</v>
      </c>
      <c r="Q14" s="83">
        <f t="shared" si="6"/>
        <v>440000</v>
      </c>
      <c r="R14" s="8"/>
    </row>
    <row r="15" spans="1:18" x14ac:dyDescent="0.2">
      <c r="A15" s="195"/>
      <c r="B15" s="195"/>
      <c r="C15" s="33" t="s">
        <v>57</v>
      </c>
      <c r="D15" s="83">
        <f>SUM(D23+D30+D37+D44+D51)</f>
        <v>0</v>
      </c>
      <c r="E15" s="83">
        <f>SUM(E23+E30+E37+E44+E51)</f>
        <v>0</v>
      </c>
      <c r="F15" s="83">
        <f t="shared" ref="F15:G15" si="17">SUM(F23+F30+F37+F44+F51)</f>
        <v>0</v>
      </c>
      <c r="G15" s="83">
        <f t="shared" si="17"/>
        <v>0</v>
      </c>
      <c r="H15" s="83">
        <f t="shared" ref="H15:I15" si="18">H23+H30+H37+H44+H51</f>
        <v>0</v>
      </c>
      <c r="I15" s="83">
        <f t="shared" si="18"/>
        <v>0</v>
      </c>
      <c r="J15" s="83">
        <f t="shared" ref="J15:K15" si="19">J23+J30+J37+J44+J51</f>
        <v>0</v>
      </c>
      <c r="K15" s="83">
        <f t="shared" si="19"/>
        <v>0</v>
      </c>
      <c r="L15" s="83">
        <f t="shared" ref="L15:M15" si="20">L23+L30+L37+L44+L51</f>
        <v>0</v>
      </c>
      <c r="M15" s="83">
        <f t="shared" si="20"/>
        <v>0</v>
      </c>
      <c r="N15" s="83">
        <f t="shared" ref="N15:O15" si="21">N23+N30+N37+N44+N51</f>
        <v>0</v>
      </c>
      <c r="O15" s="83">
        <f t="shared" si="21"/>
        <v>0</v>
      </c>
      <c r="P15" s="83">
        <f t="shared" si="6"/>
        <v>0</v>
      </c>
      <c r="Q15" s="83">
        <f t="shared" si="6"/>
        <v>0</v>
      </c>
      <c r="R15" s="8"/>
    </row>
    <row r="16" spans="1:18" x14ac:dyDescent="0.2">
      <c r="A16" s="195"/>
      <c r="B16" s="195"/>
      <c r="C16" s="33" t="s">
        <v>19</v>
      </c>
      <c r="D16" s="83">
        <f>SUM(D24+D31+D38+D45+D52)</f>
        <v>0</v>
      </c>
      <c r="E16" s="83">
        <f>SUM(E24+E31+E38+E45+E52)</f>
        <v>0</v>
      </c>
      <c r="F16" s="83">
        <f t="shared" ref="F16:G16" si="22">SUM(F24+F31+F38+F45+F52)</f>
        <v>0</v>
      </c>
      <c r="G16" s="83">
        <f t="shared" si="22"/>
        <v>0</v>
      </c>
      <c r="H16" s="83">
        <f t="shared" ref="H16:Q16" si="23">H24+H31+H38+H45+H52</f>
        <v>0</v>
      </c>
      <c r="I16" s="83">
        <f t="shared" si="23"/>
        <v>0</v>
      </c>
      <c r="J16" s="83">
        <f t="shared" si="23"/>
        <v>0</v>
      </c>
      <c r="K16" s="83">
        <f t="shared" si="23"/>
        <v>0</v>
      </c>
      <c r="L16" s="83">
        <f t="shared" si="23"/>
        <v>0</v>
      </c>
      <c r="M16" s="83">
        <f t="shared" si="23"/>
        <v>0</v>
      </c>
      <c r="N16" s="83">
        <f t="shared" si="23"/>
        <v>0</v>
      </c>
      <c r="O16" s="83">
        <f t="shared" si="23"/>
        <v>0</v>
      </c>
      <c r="P16" s="83">
        <f t="shared" si="23"/>
        <v>0</v>
      </c>
      <c r="Q16" s="83">
        <f t="shared" si="23"/>
        <v>0</v>
      </c>
      <c r="R16" s="8"/>
    </row>
    <row r="17" spans="1:18" s="145" customFormat="1" ht="13.5" customHeight="1" x14ac:dyDescent="0.2">
      <c r="A17" s="195" t="s">
        <v>26</v>
      </c>
      <c r="B17" s="195" t="s">
        <v>126</v>
      </c>
      <c r="C17" s="125" t="s">
        <v>16</v>
      </c>
      <c r="D17" s="148">
        <f>SUM(D19:D23)</f>
        <v>75839830.329999998</v>
      </c>
      <c r="E17" s="148">
        <f>SUM(E19:E23)</f>
        <v>72328419.400000006</v>
      </c>
      <c r="F17" s="148">
        <f>SUM(F19:F23)</f>
        <v>2069412.12</v>
      </c>
      <c r="G17" s="148">
        <f t="shared" ref="G17" si="24">SUM(G19:G23)</f>
        <v>2069412.12</v>
      </c>
      <c r="H17" s="148">
        <f t="shared" ref="H17:Q17" si="25">SUM(H19:H23)</f>
        <v>1000000</v>
      </c>
      <c r="I17" s="148">
        <f>SUM(I19:I23)</f>
        <v>0</v>
      </c>
      <c r="J17" s="148">
        <f>SUM(J19:J23)</f>
        <v>480088.78</v>
      </c>
      <c r="K17" s="148">
        <f>SUM(K19:K23)</f>
        <v>480088.78</v>
      </c>
      <c r="L17" s="148">
        <f t="shared" si="25"/>
        <v>480088.78</v>
      </c>
      <c r="M17" s="148">
        <f t="shared" si="25"/>
        <v>480088.78</v>
      </c>
      <c r="N17" s="148">
        <f>SUM(N19:N23)</f>
        <v>480088.78</v>
      </c>
      <c r="O17" s="148">
        <f t="shared" si="25"/>
        <v>480088.78</v>
      </c>
      <c r="P17" s="148">
        <f t="shared" si="25"/>
        <v>0</v>
      </c>
      <c r="Q17" s="148">
        <f t="shared" si="25"/>
        <v>0</v>
      </c>
      <c r="R17" s="144"/>
    </row>
    <row r="18" spans="1:18" x14ac:dyDescent="0.2">
      <c r="A18" s="195"/>
      <c r="B18" s="195"/>
      <c r="C18" s="33" t="s">
        <v>17</v>
      </c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"/>
    </row>
    <row r="19" spans="1:18" x14ac:dyDescent="0.2">
      <c r="A19" s="195"/>
      <c r="B19" s="195"/>
      <c r="C19" s="33" t="s">
        <v>28</v>
      </c>
      <c r="D19" s="83">
        <v>0</v>
      </c>
      <c r="E19" s="83">
        <v>0</v>
      </c>
      <c r="F19" s="83">
        <v>0</v>
      </c>
      <c r="G19" s="83">
        <v>0</v>
      </c>
      <c r="H19" s="83">
        <v>0</v>
      </c>
      <c r="I19" s="83">
        <v>0</v>
      </c>
      <c r="J19" s="83">
        <v>0</v>
      </c>
      <c r="K19" s="83">
        <v>0</v>
      </c>
      <c r="L19" s="83">
        <v>0</v>
      </c>
      <c r="M19" s="83">
        <v>0</v>
      </c>
      <c r="N19" s="83">
        <v>0</v>
      </c>
      <c r="O19" s="83">
        <v>0</v>
      </c>
      <c r="P19" s="83">
        <v>0</v>
      </c>
      <c r="Q19" s="83">
        <v>0</v>
      </c>
      <c r="R19" s="8"/>
    </row>
    <row r="20" spans="1:18" x14ac:dyDescent="0.2">
      <c r="A20" s="195"/>
      <c r="B20" s="195"/>
      <c r="C20" s="33" t="s">
        <v>18</v>
      </c>
      <c r="D20" s="83">
        <v>38455599.310000002</v>
      </c>
      <c r="E20" s="83">
        <v>36668416.409999996</v>
      </c>
      <c r="F20" s="83">
        <v>134247.03</v>
      </c>
      <c r="G20" s="83">
        <v>134247.03</v>
      </c>
      <c r="H20" s="83">
        <v>0</v>
      </c>
      <c r="I20" s="83">
        <v>0</v>
      </c>
      <c r="J20" s="83">
        <v>0</v>
      </c>
      <c r="K20" s="83">
        <v>0</v>
      </c>
      <c r="L20" s="83">
        <v>0</v>
      </c>
      <c r="M20" s="83">
        <v>0</v>
      </c>
      <c r="N20" s="83">
        <v>0</v>
      </c>
      <c r="O20" s="83">
        <v>0</v>
      </c>
      <c r="P20" s="83">
        <v>0</v>
      </c>
      <c r="Q20" s="83">
        <v>0</v>
      </c>
      <c r="R20" s="8"/>
    </row>
    <row r="21" spans="1:18" ht="41.25" customHeight="1" x14ac:dyDescent="0.2">
      <c r="A21" s="195"/>
      <c r="B21" s="195"/>
      <c r="C21" s="105" t="s">
        <v>111</v>
      </c>
      <c r="D21" s="83">
        <v>37284486.799999997</v>
      </c>
      <c r="E21" s="83">
        <v>35560258.770000003</v>
      </c>
      <c r="F21" s="83">
        <v>1935165.09</v>
      </c>
      <c r="G21" s="83">
        <v>1935165.09</v>
      </c>
      <c r="H21" s="8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0</v>
      </c>
      <c r="P21" s="83">
        <v>0</v>
      </c>
      <c r="Q21" s="83">
        <v>0</v>
      </c>
      <c r="R21" s="8"/>
    </row>
    <row r="22" spans="1:18" ht="12.6" customHeight="1" x14ac:dyDescent="0.2">
      <c r="A22" s="195"/>
      <c r="B22" s="195"/>
      <c r="C22" s="49" t="s">
        <v>47</v>
      </c>
      <c r="D22" s="83">
        <v>99744.22</v>
      </c>
      <c r="E22" s="83">
        <v>99744.22</v>
      </c>
      <c r="F22" s="83">
        <v>0</v>
      </c>
      <c r="G22" s="83">
        <v>0</v>
      </c>
      <c r="H22" s="85">
        <v>1000000</v>
      </c>
      <c r="I22" s="85">
        <v>0</v>
      </c>
      <c r="J22" s="85">
        <v>480088.78</v>
      </c>
      <c r="K22" s="85">
        <v>480088.78</v>
      </c>
      <c r="L22" s="85">
        <v>480088.78</v>
      </c>
      <c r="M22" s="85">
        <v>480088.78</v>
      </c>
      <c r="N22" s="85">
        <v>480088.78</v>
      </c>
      <c r="O22" s="85">
        <v>480088.78</v>
      </c>
      <c r="P22" s="83">
        <v>0</v>
      </c>
      <c r="Q22" s="83">
        <v>0</v>
      </c>
      <c r="R22" s="8"/>
    </row>
    <row r="23" spans="1:18" x14ac:dyDescent="0.2">
      <c r="A23" s="195"/>
      <c r="B23" s="195"/>
      <c r="C23" s="33" t="s">
        <v>58</v>
      </c>
      <c r="D23" s="85">
        <v>0</v>
      </c>
      <c r="E23" s="85">
        <v>0</v>
      </c>
      <c r="F23" s="85">
        <v>0</v>
      </c>
      <c r="G23" s="85">
        <v>0</v>
      </c>
      <c r="H23" s="83">
        <v>0</v>
      </c>
      <c r="I23" s="83">
        <v>0</v>
      </c>
      <c r="J23" s="83">
        <v>0</v>
      </c>
      <c r="K23" s="83">
        <v>0</v>
      </c>
      <c r="L23" s="83">
        <v>0</v>
      </c>
      <c r="M23" s="83">
        <v>0</v>
      </c>
      <c r="N23" s="83">
        <v>0</v>
      </c>
      <c r="O23" s="83">
        <v>0</v>
      </c>
      <c r="P23" s="83">
        <f>P26</f>
        <v>0</v>
      </c>
      <c r="Q23" s="83">
        <f>Q26</f>
        <v>0</v>
      </c>
      <c r="R23" s="8"/>
    </row>
    <row r="24" spans="1:18" x14ac:dyDescent="0.2">
      <c r="A24" s="195"/>
      <c r="B24" s="195"/>
      <c r="C24" s="33" t="s">
        <v>19</v>
      </c>
      <c r="D24" s="85">
        <v>0</v>
      </c>
      <c r="E24" s="85">
        <v>0</v>
      </c>
      <c r="F24" s="85">
        <v>0</v>
      </c>
      <c r="G24" s="85">
        <v>0</v>
      </c>
      <c r="H24" s="83">
        <v>0</v>
      </c>
      <c r="I24" s="83">
        <v>0</v>
      </c>
      <c r="J24" s="83">
        <v>0</v>
      </c>
      <c r="K24" s="83">
        <v>0</v>
      </c>
      <c r="L24" s="83">
        <v>0</v>
      </c>
      <c r="M24" s="83">
        <v>0</v>
      </c>
      <c r="N24" s="83">
        <v>0</v>
      </c>
      <c r="O24" s="83">
        <v>0</v>
      </c>
      <c r="P24" s="83">
        <v>0</v>
      </c>
      <c r="Q24" s="83">
        <v>0</v>
      </c>
      <c r="R24" s="8"/>
    </row>
    <row r="25" spans="1:18" s="145" customFormat="1" ht="13.5" customHeight="1" x14ac:dyDescent="0.2">
      <c r="A25" s="195" t="s">
        <v>55</v>
      </c>
      <c r="B25" s="195" t="s">
        <v>127</v>
      </c>
      <c r="C25" s="125" t="s">
        <v>16</v>
      </c>
      <c r="D25" s="148">
        <f>SUM(D29)</f>
        <v>0</v>
      </c>
      <c r="E25" s="148">
        <f>SUM(E29)</f>
        <v>0</v>
      </c>
      <c r="F25" s="148">
        <f>SUM(F29)</f>
        <v>0</v>
      </c>
      <c r="G25" s="148">
        <f>SUM(G27:G32)</f>
        <v>0</v>
      </c>
      <c r="H25" s="148">
        <f t="shared" ref="H25:K25" si="26">SUM(H29)</f>
        <v>0</v>
      </c>
      <c r="I25" s="148">
        <f t="shared" si="26"/>
        <v>0</v>
      </c>
      <c r="J25" s="148">
        <f t="shared" si="26"/>
        <v>0</v>
      </c>
      <c r="K25" s="148">
        <f t="shared" si="26"/>
        <v>0</v>
      </c>
      <c r="L25" s="148">
        <f>SUM(L29)</f>
        <v>0</v>
      </c>
      <c r="M25" s="148">
        <f>SUM(M29)</f>
        <v>0</v>
      </c>
      <c r="N25" s="148">
        <f>SUM(N29)</f>
        <v>0</v>
      </c>
      <c r="O25" s="148">
        <f>SUM(O27:O32)</f>
        <v>0</v>
      </c>
      <c r="P25" s="148">
        <f>SUM(P27:P32)</f>
        <v>0</v>
      </c>
      <c r="Q25" s="148">
        <f>SUM(Q27:Q32)</f>
        <v>0</v>
      </c>
      <c r="R25" s="144"/>
    </row>
    <row r="26" spans="1:18" x14ac:dyDescent="0.2">
      <c r="A26" s="195"/>
      <c r="B26" s="195"/>
      <c r="C26" s="33" t="s">
        <v>17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4"/>
      <c r="Q26" s="84"/>
      <c r="R26" s="8"/>
    </row>
    <row r="27" spans="1:18" x14ac:dyDescent="0.2">
      <c r="A27" s="195"/>
      <c r="B27" s="195"/>
      <c r="C27" s="33" t="s">
        <v>29</v>
      </c>
      <c r="D27" s="83">
        <v>0</v>
      </c>
      <c r="E27" s="83">
        <v>0</v>
      </c>
      <c r="F27" s="83">
        <v>0</v>
      </c>
      <c r="G27" s="83">
        <v>0</v>
      </c>
      <c r="H27" s="83">
        <v>0</v>
      </c>
      <c r="I27" s="83">
        <v>0</v>
      </c>
      <c r="J27" s="83">
        <v>0</v>
      </c>
      <c r="K27" s="83">
        <v>0</v>
      </c>
      <c r="L27" s="83">
        <v>0</v>
      </c>
      <c r="M27" s="83">
        <v>0</v>
      </c>
      <c r="N27" s="83">
        <v>0</v>
      </c>
      <c r="O27" s="83">
        <v>0</v>
      </c>
      <c r="P27" s="83">
        <f>P30</f>
        <v>0</v>
      </c>
      <c r="Q27" s="83">
        <v>0</v>
      </c>
      <c r="R27" s="8"/>
    </row>
    <row r="28" spans="1:18" x14ac:dyDescent="0.2">
      <c r="A28" s="195"/>
      <c r="B28" s="195"/>
      <c r="C28" s="33" t="s">
        <v>18</v>
      </c>
      <c r="D28" s="83">
        <v>0</v>
      </c>
      <c r="E28" s="83">
        <v>0</v>
      </c>
      <c r="F28" s="83">
        <v>0</v>
      </c>
      <c r="G28" s="83">
        <v>0</v>
      </c>
      <c r="H28" s="83">
        <v>0</v>
      </c>
      <c r="I28" s="83">
        <v>0</v>
      </c>
      <c r="J28" s="83">
        <v>0</v>
      </c>
      <c r="K28" s="83">
        <v>0</v>
      </c>
      <c r="L28" s="83">
        <v>0</v>
      </c>
      <c r="M28" s="83">
        <v>0</v>
      </c>
      <c r="N28" s="83">
        <v>0</v>
      </c>
      <c r="O28" s="83">
        <v>0</v>
      </c>
      <c r="P28" s="83">
        <v>0</v>
      </c>
      <c r="Q28" s="83">
        <v>0</v>
      </c>
      <c r="R28" s="8"/>
    </row>
    <row r="29" spans="1:18" x14ac:dyDescent="0.2">
      <c r="A29" s="195"/>
      <c r="B29" s="195"/>
      <c r="C29" s="49" t="s">
        <v>47</v>
      </c>
      <c r="D29" s="83">
        <v>0</v>
      </c>
      <c r="E29" s="83">
        <v>0</v>
      </c>
      <c r="F29" s="83">
        <v>0</v>
      </c>
      <c r="G29" s="83">
        <v>0</v>
      </c>
      <c r="H29" s="83">
        <v>0</v>
      </c>
      <c r="I29" s="83">
        <v>0</v>
      </c>
      <c r="J29" s="83">
        <v>0</v>
      </c>
      <c r="K29" s="83">
        <v>0</v>
      </c>
      <c r="L29" s="83">
        <v>0</v>
      </c>
      <c r="M29" s="83">
        <v>0</v>
      </c>
      <c r="N29" s="83">
        <v>0</v>
      </c>
      <c r="O29" s="83">
        <v>0</v>
      </c>
      <c r="P29" s="83">
        <v>0</v>
      </c>
      <c r="Q29" s="83">
        <v>0</v>
      </c>
      <c r="R29" s="8"/>
    </row>
    <row r="30" spans="1:18" x14ac:dyDescent="0.2">
      <c r="A30" s="195"/>
      <c r="B30" s="195"/>
      <c r="C30" s="33" t="s">
        <v>58</v>
      </c>
      <c r="D30" s="83">
        <v>0</v>
      </c>
      <c r="E30" s="83">
        <v>0</v>
      </c>
      <c r="F30" s="83">
        <v>0</v>
      </c>
      <c r="G30" s="83">
        <v>0</v>
      </c>
      <c r="H30" s="83">
        <v>0</v>
      </c>
      <c r="I30" s="83">
        <v>0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83">
        <v>0</v>
      </c>
      <c r="P30" s="83">
        <v>0</v>
      </c>
      <c r="Q30" s="84">
        <v>0</v>
      </c>
      <c r="R30" s="8"/>
    </row>
    <row r="31" spans="1:18" x14ac:dyDescent="0.2">
      <c r="A31" s="195"/>
      <c r="B31" s="195"/>
      <c r="C31" s="33" t="s">
        <v>19</v>
      </c>
      <c r="D31" s="83">
        <v>0</v>
      </c>
      <c r="E31" s="83">
        <v>0</v>
      </c>
      <c r="F31" s="83">
        <v>0</v>
      </c>
      <c r="G31" s="83">
        <v>0</v>
      </c>
      <c r="H31" s="83">
        <v>0</v>
      </c>
      <c r="I31" s="83">
        <v>0</v>
      </c>
      <c r="J31" s="83">
        <v>0</v>
      </c>
      <c r="K31" s="83">
        <v>0</v>
      </c>
      <c r="L31" s="83">
        <v>0</v>
      </c>
      <c r="M31" s="83">
        <v>0</v>
      </c>
      <c r="N31" s="83">
        <v>0</v>
      </c>
      <c r="O31" s="83">
        <v>0</v>
      </c>
      <c r="P31" s="83">
        <f>P33+P34</f>
        <v>0</v>
      </c>
      <c r="Q31" s="83">
        <f>Q33+Q34</f>
        <v>0</v>
      </c>
      <c r="R31" s="8"/>
    </row>
    <row r="32" spans="1:18" s="145" customFormat="1" ht="13.15" customHeight="1" x14ac:dyDescent="0.2">
      <c r="A32" s="195" t="s">
        <v>56</v>
      </c>
      <c r="B32" s="195" t="s">
        <v>128</v>
      </c>
      <c r="C32" s="125" t="s">
        <v>16</v>
      </c>
      <c r="D32" s="148">
        <f>SUM(D34:D38)</f>
        <v>151517.74</v>
      </c>
      <c r="E32" s="148">
        <f>SUM(E34:E38)</f>
        <v>151517.74</v>
      </c>
      <c r="F32" s="148">
        <f t="shared" ref="F32:G32" si="27">SUM(F34:F38)</f>
        <v>0</v>
      </c>
      <c r="G32" s="148">
        <f t="shared" si="27"/>
        <v>0</v>
      </c>
      <c r="H32" s="148">
        <f>SUM(H36)</f>
        <v>0</v>
      </c>
      <c r="I32" s="148">
        <f>SUM(I36)</f>
        <v>0</v>
      </c>
      <c r="J32" s="148">
        <f>SUM(J36)</f>
        <v>0</v>
      </c>
      <c r="K32" s="148">
        <f>SUM(K36)</f>
        <v>0</v>
      </c>
      <c r="L32" s="148">
        <f t="shared" ref="L32:Q32" si="28">SUM(L34:L38)</f>
        <v>0</v>
      </c>
      <c r="M32" s="148">
        <f t="shared" si="28"/>
        <v>0</v>
      </c>
      <c r="N32" s="148">
        <f t="shared" si="28"/>
        <v>0</v>
      </c>
      <c r="O32" s="148">
        <f t="shared" si="28"/>
        <v>0</v>
      </c>
      <c r="P32" s="148">
        <f t="shared" si="28"/>
        <v>0</v>
      </c>
      <c r="Q32" s="148">
        <f t="shared" si="28"/>
        <v>0</v>
      </c>
      <c r="R32" s="144"/>
    </row>
    <row r="33" spans="1:18" x14ac:dyDescent="0.2">
      <c r="A33" s="195"/>
      <c r="B33" s="195"/>
      <c r="C33" s="33" t="s">
        <v>17</v>
      </c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"/>
    </row>
    <row r="34" spans="1:18" x14ac:dyDescent="0.2">
      <c r="A34" s="195"/>
      <c r="B34" s="195"/>
      <c r="C34" s="33" t="s">
        <v>29</v>
      </c>
      <c r="D34" s="83">
        <v>0</v>
      </c>
      <c r="E34" s="83">
        <v>0</v>
      </c>
      <c r="F34" s="83">
        <v>0</v>
      </c>
      <c r="G34" s="83">
        <v>0</v>
      </c>
      <c r="H34" s="83">
        <v>0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83">
        <v>0</v>
      </c>
      <c r="R34" s="8"/>
    </row>
    <row r="35" spans="1:18" x14ac:dyDescent="0.2">
      <c r="A35" s="195"/>
      <c r="B35" s="195"/>
      <c r="C35" s="33" t="s">
        <v>18</v>
      </c>
      <c r="D35" s="83">
        <v>0</v>
      </c>
      <c r="E35" s="83">
        <v>0</v>
      </c>
      <c r="F35" s="83">
        <v>0</v>
      </c>
      <c r="G35" s="83">
        <v>0</v>
      </c>
      <c r="H35" s="83">
        <v>0</v>
      </c>
      <c r="I35" s="83">
        <v>0</v>
      </c>
      <c r="J35" s="83">
        <v>0</v>
      </c>
      <c r="K35" s="83">
        <v>0</v>
      </c>
      <c r="L35" s="83">
        <v>0</v>
      </c>
      <c r="M35" s="83">
        <v>0</v>
      </c>
      <c r="N35" s="83">
        <v>0</v>
      </c>
      <c r="O35" s="83">
        <v>0</v>
      </c>
      <c r="P35" s="83">
        <v>0</v>
      </c>
      <c r="Q35" s="83">
        <v>0</v>
      </c>
      <c r="R35" s="8"/>
    </row>
    <row r="36" spans="1:18" x14ac:dyDescent="0.2">
      <c r="A36" s="195"/>
      <c r="B36" s="195"/>
      <c r="C36" s="49" t="s">
        <v>47</v>
      </c>
      <c r="D36" s="83">
        <v>151517.74</v>
      </c>
      <c r="E36" s="83">
        <v>151517.74</v>
      </c>
      <c r="F36" s="83">
        <v>0</v>
      </c>
      <c r="G36" s="83">
        <v>0</v>
      </c>
      <c r="H36" s="83">
        <v>0</v>
      </c>
      <c r="I36" s="83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83">
        <v>0</v>
      </c>
      <c r="R36" s="8"/>
    </row>
    <row r="37" spans="1:18" x14ac:dyDescent="0.2">
      <c r="A37" s="195"/>
      <c r="B37" s="195"/>
      <c r="C37" s="33" t="s">
        <v>58</v>
      </c>
      <c r="D37" s="83">
        <v>0</v>
      </c>
      <c r="E37" s="83">
        <v>0</v>
      </c>
      <c r="F37" s="83">
        <v>0</v>
      </c>
      <c r="G37" s="83">
        <v>0</v>
      </c>
      <c r="H37" s="83">
        <v>0</v>
      </c>
      <c r="I37" s="83">
        <v>0</v>
      </c>
      <c r="J37" s="83">
        <v>0</v>
      </c>
      <c r="K37" s="83">
        <v>0</v>
      </c>
      <c r="L37" s="83">
        <v>0</v>
      </c>
      <c r="M37" s="83">
        <v>0</v>
      </c>
      <c r="N37" s="83">
        <v>0</v>
      </c>
      <c r="O37" s="83">
        <v>0</v>
      </c>
      <c r="P37" s="83">
        <v>0</v>
      </c>
      <c r="Q37" s="83">
        <v>0</v>
      </c>
      <c r="R37" s="8"/>
    </row>
    <row r="38" spans="1:18" x14ac:dyDescent="0.2">
      <c r="A38" s="195"/>
      <c r="B38" s="195"/>
      <c r="C38" s="33" t="s">
        <v>19</v>
      </c>
      <c r="D38" s="83">
        <v>0</v>
      </c>
      <c r="E38" s="83">
        <v>0</v>
      </c>
      <c r="F38" s="83">
        <v>0</v>
      </c>
      <c r="G38" s="83">
        <v>0</v>
      </c>
      <c r="H38" s="83">
        <v>0</v>
      </c>
      <c r="I38" s="83">
        <v>0</v>
      </c>
      <c r="J38" s="83">
        <v>0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83">
        <v>0</v>
      </c>
      <c r="Q38" s="83">
        <v>0</v>
      </c>
      <c r="R38" s="8"/>
    </row>
    <row r="39" spans="1:18" s="145" customFormat="1" ht="13.15" customHeight="1" x14ac:dyDescent="0.2">
      <c r="A39" s="195" t="s">
        <v>61</v>
      </c>
      <c r="B39" s="195" t="s">
        <v>130</v>
      </c>
      <c r="C39" s="125" t="s">
        <v>16</v>
      </c>
      <c r="D39" s="147">
        <f>SUM(D41:D45)</f>
        <v>492600</v>
      </c>
      <c r="E39" s="147">
        <f>SUM(E41:E45)</f>
        <v>492600</v>
      </c>
      <c r="F39" s="147">
        <f>SUM(F41:F45)</f>
        <v>3067800</v>
      </c>
      <c r="G39" s="147">
        <f>SUM(G41:G45)</f>
        <v>48800</v>
      </c>
      <c r="H39" s="148">
        <f t="shared" ref="H39:M39" si="29">SUM(H43)</f>
        <v>749100</v>
      </c>
      <c r="I39" s="148">
        <f>SUM(I43)</f>
        <v>170900</v>
      </c>
      <c r="J39" s="148">
        <f>SUM(J43)</f>
        <v>888100</v>
      </c>
      <c r="K39" s="148">
        <f>SUM(K43)</f>
        <v>170900</v>
      </c>
      <c r="L39" s="148">
        <f t="shared" si="29"/>
        <v>888100</v>
      </c>
      <c r="M39" s="148">
        <f t="shared" si="29"/>
        <v>439100</v>
      </c>
      <c r="N39" s="147">
        <f>SUM(N41:N45)</f>
        <v>872100</v>
      </c>
      <c r="O39" s="147">
        <f>SUM(O41:O45)</f>
        <v>482400</v>
      </c>
      <c r="P39" s="147">
        <f>SUM(P41:P45)</f>
        <v>300000</v>
      </c>
      <c r="Q39" s="147">
        <f>SUM(Q41:Q45)</f>
        <v>300000</v>
      </c>
      <c r="R39" s="144"/>
    </row>
    <row r="40" spans="1:18" x14ac:dyDescent="0.2">
      <c r="A40" s="195"/>
      <c r="B40" s="195"/>
      <c r="C40" s="33" t="s">
        <v>17</v>
      </c>
      <c r="D40" s="102"/>
      <c r="E40" s="83"/>
      <c r="F40" s="102"/>
      <c r="G40" s="83"/>
      <c r="H40" s="83"/>
      <c r="I40" s="83"/>
      <c r="J40" s="83"/>
      <c r="K40" s="83"/>
      <c r="L40" s="83"/>
      <c r="M40" s="83"/>
      <c r="N40" s="102"/>
      <c r="O40" s="83"/>
      <c r="P40" s="83"/>
      <c r="Q40" s="83"/>
      <c r="R40" s="8"/>
    </row>
    <row r="41" spans="1:18" x14ac:dyDescent="0.2">
      <c r="A41" s="196"/>
      <c r="B41" s="196"/>
      <c r="C41" s="33" t="s">
        <v>29</v>
      </c>
      <c r="D41" s="83">
        <v>0</v>
      </c>
      <c r="E41" s="83">
        <v>0</v>
      </c>
      <c r="F41" s="83">
        <v>0</v>
      </c>
      <c r="G41" s="83">
        <v>0</v>
      </c>
      <c r="H41" s="83">
        <v>0</v>
      </c>
      <c r="I41" s="83">
        <v>0</v>
      </c>
      <c r="J41" s="83">
        <v>0</v>
      </c>
      <c r="K41" s="83">
        <v>0</v>
      </c>
      <c r="L41" s="83">
        <v>0</v>
      </c>
      <c r="M41" s="83">
        <v>0</v>
      </c>
      <c r="N41" s="83">
        <v>0</v>
      </c>
      <c r="O41" s="83">
        <v>0</v>
      </c>
      <c r="P41" s="83">
        <v>0</v>
      </c>
      <c r="Q41" s="83">
        <v>0</v>
      </c>
      <c r="R41" s="8"/>
    </row>
    <row r="42" spans="1:18" x14ac:dyDescent="0.2">
      <c r="A42" s="196"/>
      <c r="B42" s="196"/>
      <c r="C42" s="33" t="s">
        <v>18</v>
      </c>
      <c r="D42" s="84">
        <v>443300</v>
      </c>
      <c r="E42" s="84">
        <v>443300</v>
      </c>
      <c r="F42" s="84">
        <v>2761000</v>
      </c>
      <c r="G42" s="84">
        <v>0</v>
      </c>
      <c r="H42" s="83">
        <v>0</v>
      </c>
      <c r="I42" s="83">
        <v>0</v>
      </c>
      <c r="J42" s="83">
        <v>1250000</v>
      </c>
      <c r="K42" s="83">
        <v>0</v>
      </c>
      <c r="L42" s="83">
        <v>1250000</v>
      </c>
      <c r="M42" s="83">
        <v>0</v>
      </c>
      <c r="N42" s="84">
        <v>389700</v>
      </c>
      <c r="O42" s="84">
        <v>0</v>
      </c>
      <c r="P42" s="83">
        <v>0</v>
      </c>
      <c r="Q42" s="83">
        <v>0</v>
      </c>
      <c r="R42" s="8"/>
    </row>
    <row r="43" spans="1:18" x14ac:dyDescent="0.2">
      <c r="A43" s="196"/>
      <c r="B43" s="196"/>
      <c r="C43" s="50" t="s">
        <v>47</v>
      </c>
      <c r="D43" s="84">
        <v>49300</v>
      </c>
      <c r="E43" s="84">
        <v>49300</v>
      </c>
      <c r="F43" s="84">
        <v>306800</v>
      </c>
      <c r="G43" s="84">
        <v>48800</v>
      </c>
      <c r="H43" s="83">
        <f>310000+439100</f>
        <v>749100</v>
      </c>
      <c r="I43" s="83">
        <v>170900</v>
      </c>
      <c r="J43" s="83">
        <f>310000+439100+139000</f>
        <v>888100</v>
      </c>
      <c r="K43" s="83">
        <v>170900</v>
      </c>
      <c r="L43" s="83">
        <f>310000+439100+139000</f>
        <v>888100</v>
      </c>
      <c r="M43" s="83">
        <f>439100</f>
        <v>439100</v>
      </c>
      <c r="N43" s="84">
        <f>439100+43300</f>
        <v>482400</v>
      </c>
      <c r="O43" s="84">
        <f>439100+43300</f>
        <v>482400</v>
      </c>
      <c r="P43" s="83">
        <v>300000</v>
      </c>
      <c r="Q43" s="83">
        <v>300000</v>
      </c>
      <c r="R43" s="8"/>
    </row>
    <row r="44" spans="1:18" x14ac:dyDescent="0.2">
      <c r="A44" s="196"/>
      <c r="B44" s="196"/>
      <c r="C44" s="33" t="s">
        <v>58</v>
      </c>
      <c r="D44" s="83">
        <v>0</v>
      </c>
      <c r="E44" s="83">
        <v>0</v>
      </c>
      <c r="F44" s="83">
        <v>0</v>
      </c>
      <c r="G44" s="83">
        <v>0</v>
      </c>
      <c r="H44" s="83">
        <v>0</v>
      </c>
      <c r="I44" s="83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0</v>
      </c>
      <c r="P44" s="83">
        <v>0</v>
      </c>
      <c r="Q44" s="83">
        <v>0</v>
      </c>
      <c r="R44" s="8"/>
    </row>
    <row r="45" spans="1:18" x14ac:dyDescent="0.2">
      <c r="A45" s="196"/>
      <c r="B45" s="196"/>
      <c r="C45" s="33" t="s">
        <v>19</v>
      </c>
      <c r="D45" s="83">
        <v>0</v>
      </c>
      <c r="E45" s="83">
        <v>0</v>
      </c>
      <c r="F45" s="83">
        <v>0</v>
      </c>
      <c r="G45" s="83">
        <v>0</v>
      </c>
      <c r="H45" s="83">
        <v>0</v>
      </c>
      <c r="I45" s="83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83">
        <v>0</v>
      </c>
      <c r="R45" s="8"/>
    </row>
    <row r="46" spans="1:18" s="145" customFormat="1" ht="13.15" customHeight="1" x14ac:dyDescent="0.2">
      <c r="A46" s="195" t="s">
        <v>62</v>
      </c>
      <c r="B46" s="195" t="s">
        <v>129</v>
      </c>
      <c r="C46" s="125" t="s">
        <v>16</v>
      </c>
      <c r="D46" s="146">
        <f>SUM(D50)</f>
        <v>8650000</v>
      </c>
      <c r="E46" s="146">
        <f>SUM(E50)</f>
        <v>8650000</v>
      </c>
      <c r="F46" s="146">
        <f t="shared" ref="F46:G46" si="30">SUM(F50)</f>
        <v>6000000</v>
      </c>
      <c r="G46" s="146">
        <f t="shared" si="30"/>
        <v>6000000</v>
      </c>
      <c r="H46" s="146">
        <f t="shared" ref="H46:Q46" si="31">SUM(H50)</f>
        <v>600000</v>
      </c>
      <c r="I46" s="146">
        <f>SUM(I50)</f>
        <v>0</v>
      </c>
      <c r="J46" s="146">
        <f>SUM(J50)</f>
        <v>600000</v>
      </c>
      <c r="K46" s="146">
        <f>SUM(K50)</f>
        <v>0</v>
      </c>
      <c r="L46" s="146">
        <f t="shared" si="31"/>
        <v>600000</v>
      </c>
      <c r="M46" s="146">
        <f t="shared" si="31"/>
        <v>0</v>
      </c>
      <c r="N46" s="146">
        <f t="shared" si="31"/>
        <v>600000</v>
      </c>
      <c r="O46" s="146">
        <f t="shared" si="31"/>
        <v>0</v>
      </c>
      <c r="P46" s="146">
        <f t="shared" si="31"/>
        <v>140000</v>
      </c>
      <c r="Q46" s="146">
        <f t="shared" si="31"/>
        <v>140000</v>
      </c>
      <c r="R46" s="144"/>
    </row>
    <row r="47" spans="1:18" x14ac:dyDescent="0.2">
      <c r="A47" s="196"/>
      <c r="B47" s="196"/>
      <c r="C47" s="33" t="s">
        <v>17</v>
      </c>
      <c r="D47" s="102"/>
      <c r="E47" s="83"/>
      <c r="F47" s="102"/>
      <c r="G47" s="83"/>
      <c r="H47" s="85"/>
      <c r="I47" s="85"/>
      <c r="J47" s="85"/>
      <c r="K47" s="85"/>
      <c r="L47" s="83"/>
      <c r="M47" s="83"/>
      <c r="N47" s="102"/>
      <c r="O47" s="83"/>
      <c r="P47" s="83"/>
      <c r="Q47" s="83"/>
      <c r="R47" s="8"/>
    </row>
    <row r="48" spans="1:18" x14ac:dyDescent="0.2">
      <c r="A48" s="196"/>
      <c r="B48" s="196"/>
      <c r="C48" s="33" t="s">
        <v>29</v>
      </c>
      <c r="D48" s="83">
        <v>0</v>
      </c>
      <c r="E48" s="83">
        <v>0</v>
      </c>
      <c r="F48" s="83">
        <v>0</v>
      </c>
      <c r="G48" s="83">
        <v>0</v>
      </c>
      <c r="H48" s="83">
        <v>0</v>
      </c>
      <c r="I48" s="83">
        <v>0</v>
      </c>
      <c r="J48" s="83">
        <v>0</v>
      </c>
      <c r="K48" s="83">
        <v>0</v>
      </c>
      <c r="L48" s="83">
        <v>0</v>
      </c>
      <c r="M48" s="83">
        <v>0</v>
      </c>
      <c r="N48" s="83">
        <v>0</v>
      </c>
      <c r="O48" s="83">
        <v>0</v>
      </c>
      <c r="P48" s="83">
        <v>0</v>
      </c>
      <c r="Q48" s="83">
        <v>0</v>
      </c>
      <c r="R48" s="8"/>
    </row>
    <row r="49" spans="1:18" x14ac:dyDescent="0.2">
      <c r="A49" s="196"/>
      <c r="B49" s="196"/>
      <c r="C49" s="33" t="s">
        <v>18</v>
      </c>
      <c r="D49" s="83">
        <v>0</v>
      </c>
      <c r="E49" s="83">
        <v>0</v>
      </c>
      <c r="F49" s="83">
        <v>0</v>
      </c>
      <c r="G49" s="83">
        <v>0</v>
      </c>
      <c r="H49" s="83">
        <v>0</v>
      </c>
      <c r="I49" s="83">
        <v>0</v>
      </c>
      <c r="J49" s="83">
        <v>0</v>
      </c>
      <c r="K49" s="83">
        <v>0</v>
      </c>
      <c r="L49" s="83">
        <v>0</v>
      </c>
      <c r="M49" s="83">
        <v>0</v>
      </c>
      <c r="N49" s="83">
        <v>0</v>
      </c>
      <c r="O49" s="83">
        <v>0</v>
      </c>
      <c r="P49" s="83">
        <v>0</v>
      </c>
      <c r="Q49" s="83">
        <v>0</v>
      </c>
      <c r="R49" s="8"/>
    </row>
    <row r="50" spans="1:18" x14ac:dyDescent="0.2">
      <c r="A50" s="196"/>
      <c r="B50" s="196"/>
      <c r="C50" s="50" t="s">
        <v>47</v>
      </c>
      <c r="D50" s="85">
        <v>8650000</v>
      </c>
      <c r="E50" s="85">
        <v>8650000</v>
      </c>
      <c r="F50" s="85">
        <v>6000000</v>
      </c>
      <c r="G50" s="85">
        <v>6000000</v>
      </c>
      <c r="H50" s="85">
        <v>600000</v>
      </c>
      <c r="I50" s="85">
        <v>0</v>
      </c>
      <c r="J50" s="85">
        <v>600000</v>
      </c>
      <c r="K50" s="85">
        <v>0</v>
      </c>
      <c r="L50" s="85">
        <v>600000</v>
      </c>
      <c r="M50" s="85">
        <v>0</v>
      </c>
      <c r="N50" s="85">
        <v>600000</v>
      </c>
      <c r="O50" s="85">
        <v>0</v>
      </c>
      <c r="P50" s="83">
        <v>140000</v>
      </c>
      <c r="Q50" s="83">
        <v>140000</v>
      </c>
      <c r="R50" s="8"/>
    </row>
    <row r="51" spans="1:18" x14ac:dyDescent="0.2">
      <c r="A51" s="196"/>
      <c r="B51" s="196"/>
      <c r="C51" s="33" t="s">
        <v>58</v>
      </c>
      <c r="D51" s="83">
        <v>0</v>
      </c>
      <c r="E51" s="83">
        <v>0</v>
      </c>
      <c r="F51" s="83">
        <v>0</v>
      </c>
      <c r="G51" s="83">
        <v>0</v>
      </c>
      <c r="H51" s="83">
        <v>0</v>
      </c>
      <c r="I51" s="83">
        <v>0</v>
      </c>
      <c r="J51" s="83">
        <v>0</v>
      </c>
      <c r="K51" s="83">
        <v>0</v>
      </c>
      <c r="L51" s="83">
        <v>0</v>
      </c>
      <c r="M51" s="83">
        <v>0</v>
      </c>
      <c r="N51" s="83">
        <v>0</v>
      </c>
      <c r="O51" s="83">
        <v>0</v>
      </c>
      <c r="P51" s="83">
        <v>0</v>
      </c>
      <c r="Q51" s="83">
        <v>0</v>
      </c>
      <c r="R51" s="8"/>
    </row>
    <row r="52" spans="1:18" x14ac:dyDescent="0.2">
      <c r="A52" s="196"/>
      <c r="B52" s="196"/>
      <c r="C52" s="33" t="s">
        <v>19</v>
      </c>
      <c r="D52" s="83">
        <v>0</v>
      </c>
      <c r="E52" s="83">
        <v>0</v>
      </c>
      <c r="F52" s="83">
        <v>0</v>
      </c>
      <c r="G52" s="83">
        <v>0</v>
      </c>
      <c r="H52" s="83">
        <v>0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83">
        <v>0</v>
      </c>
      <c r="R52" s="8"/>
    </row>
    <row r="53" spans="1:18" x14ac:dyDescent="0.2">
      <c r="A53" s="37"/>
      <c r="B53" s="38"/>
      <c r="C53" s="36"/>
      <c r="D53" s="87"/>
      <c r="E53" s="87"/>
      <c r="F53" s="87"/>
      <c r="G53" s="87"/>
      <c r="H53" s="93"/>
      <c r="I53" s="87"/>
      <c r="J53" s="87"/>
      <c r="K53" s="87"/>
      <c r="L53" s="87"/>
      <c r="M53" s="87"/>
      <c r="N53" s="89"/>
      <c r="O53" s="89"/>
      <c r="P53" s="10"/>
      <c r="Q53" s="10"/>
      <c r="R53" s="10"/>
    </row>
    <row r="54" spans="1:18" ht="15.75" x14ac:dyDescent="0.2">
      <c r="A54" s="123" t="s">
        <v>124</v>
      </c>
      <c r="B54" s="70"/>
      <c r="C54" s="70"/>
      <c r="D54" s="70"/>
      <c r="E54" s="21"/>
      <c r="F54" s="21"/>
      <c r="G54" s="21"/>
      <c r="H54" s="94"/>
      <c r="I54" s="70"/>
      <c r="J54" s="70"/>
      <c r="K54" s="70"/>
      <c r="L54" s="70"/>
      <c r="M54" s="70"/>
      <c r="N54" s="70"/>
      <c r="O54" s="70"/>
      <c r="R54" s="113" t="s">
        <v>134</v>
      </c>
    </row>
    <row r="55" spans="1:18" x14ac:dyDescent="0.2">
      <c r="D55" s="87"/>
      <c r="E55" s="87"/>
      <c r="F55" s="87"/>
      <c r="G55" s="87"/>
      <c r="H55" s="93"/>
      <c r="I55" s="87"/>
      <c r="J55" s="87"/>
      <c r="K55" s="87"/>
      <c r="L55" s="87"/>
      <c r="M55" s="87"/>
      <c r="N55" s="89"/>
      <c r="O55" s="89"/>
      <c r="P55" s="10"/>
      <c r="Q55" s="10"/>
      <c r="R55" s="10"/>
    </row>
    <row r="56" spans="1:18" x14ac:dyDescent="0.2">
      <c r="D56" s="88"/>
      <c r="E56" s="88"/>
      <c r="F56" s="88"/>
      <c r="G56" s="88"/>
      <c r="H56" s="95"/>
      <c r="I56" s="88"/>
      <c r="J56" s="88"/>
      <c r="K56" s="88"/>
      <c r="L56" s="88"/>
      <c r="M56" s="88"/>
      <c r="N56" s="96"/>
      <c r="O56" s="96"/>
      <c r="P56" s="24"/>
      <c r="Q56" s="24"/>
      <c r="R56" s="24"/>
    </row>
    <row r="57" spans="1:18" x14ac:dyDescent="0.2">
      <c r="D57" s="89"/>
      <c r="E57" s="89"/>
      <c r="F57" s="89"/>
      <c r="G57" s="89"/>
      <c r="H57" s="97"/>
      <c r="I57" s="89"/>
      <c r="J57" s="89"/>
      <c r="K57" s="89"/>
      <c r="L57" s="89"/>
      <c r="M57" s="89"/>
      <c r="N57" s="89"/>
      <c r="O57" s="89"/>
      <c r="P57" s="10"/>
      <c r="Q57" s="10"/>
      <c r="R57" s="10"/>
    </row>
    <row r="58" spans="1:18" x14ac:dyDescent="0.2">
      <c r="D58" s="89"/>
      <c r="E58" s="89"/>
      <c r="F58" s="89"/>
      <c r="G58" s="89"/>
      <c r="H58" s="97"/>
      <c r="I58" s="89"/>
      <c r="J58" s="89"/>
      <c r="K58" s="89"/>
      <c r="L58" s="89"/>
      <c r="M58" s="89"/>
      <c r="N58" s="89"/>
      <c r="O58" s="89"/>
      <c r="P58" s="10"/>
      <c r="Q58" s="10"/>
      <c r="R58" s="10"/>
    </row>
    <row r="59" spans="1:18" x14ac:dyDescent="0.2">
      <c r="D59" s="89"/>
      <c r="E59" s="89"/>
      <c r="F59" s="89"/>
      <c r="G59" s="89"/>
      <c r="H59" s="97"/>
      <c r="I59" s="89"/>
      <c r="J59" s="89"/>
      <c r="K59" s="89"/>
      <c r="L59" s="89"/>
      <c r="M59" s="89"/>
      <c r="N59" s="89"/>
      <c r="O59" s="89"/>
      <c r="P59" s="10"/>
      <c r="Q59" s="10"/>
      <c r="R59" s="10"/>
    </row>
    <row r="60" spans="1:18" x14ac:dyDescent="0.2">
      <c r="D60" s="89"/>
      <c r="E60" s="89"/>
      <c r="F60" s="89"/>
      <c r="G60" s="89"/>
      <c r="H60" s="97"/>
      <c r="I60" s="89"/>
      <c r="J60" s="89"/>
      <c r="K60" s="89"/>
      <c r="L60" s="89"/>
      <c r="M60" s="89"/>
      <c r="N60" s="89"/>
      <c r="O60" s="89"/>
      <c r="P60" s="10"/>
      <c r="Q60" s="10"/>
      <c r="R60" s="10"/>
    </row>
    <row r="61" spans="1:18" x14ac:dyDescent="0.2">
      <c r="D61" s="89"/>
      <c r="E61" s="89"/>
      <c r="F61" s="89"/>
      <c r="G61" s="89"/>
      <c r="H61" s="97"/>
      <c r="I61" s="89"/>
      <c r="J61" s="89"/>
      <c r="K61" s="89"/>
      <c r="L61" s="89"/>
      <c r="M61" s="89"/>
      <c r="N61" s="89"/>
      <c r="O61" s="89"/>
      <c r="P61" s="10"/>
      <c r="Q61" s="10"/>
      <c r="R61" s="10"/>
    </row>
    <row r="62" spans="1:18" x14ac:dyDescent="0.2">
      <c r="D62" s="89"/>
      <c r="E62" s="89"/>
      <c r="F62" s="89"/>
      <c r="G62" s="89"/>
      <c r="H62" s="97"/>
      <c r="I62" s="89"/>
      <c r="J62" s="89"/>
      <c r="K62" s="89"/>
      <c r="L62" s="89"/>
      <c r="M62" s="89"/>
    </row>
    <row r="64" spans="1:18" ht="106.5" customHeight="1" x14ac:dyDescent="0.2"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18"/>
      <c r="Q64" s="18"/>
      <c r="R64" s="18"/>
    </row>
  </sheetData>
  <mergeCells count="27">
    <mergeCell ref="A17:A24"/>
    <mergeCell ref="B17:B24"/>
    <mergeCell ref="P1:R1"/>
    <mergeCell ref="P2:R2"/>
    <mergeCell ref="R6:R8"/>
    <mergeCell ref="B9:B16"/>
    <mergeCell ref="N7:O7"/>
    <mergeCell ref="B6:B8"/>
    <mergeCell ref="D6:E7"/>
    <mergeCell ref="B4:Q4"/>
    <mergeCell ref="P6:Q7"/>
    <mergeCell ref="B39:B45"/>
    <mergeCell ref="A39:A45"/>
    <mergeCell ref="B46:B52"/>
    <mergeCell ref="A46:A52"/>
    <mergeCell ref="H6:O6"/>
    <mergeCell ref="H7:I7"/>
    <mergeCell ref="A25:A31"/>
    <mergeCell ref="B25:B31"/>
    <mergeCell ref="A9:A16"/>
    <mergeCell ref="A6:A8"/>
    <mergeCell ref="C6:C8"/>
    <mergeCell ref="J7:K7"/>
    <mergeCell ref="L7:M7"/>
    <mergeCell ref="F6:G7"/>
    <mergeCell ref="A32:A38"/>
    <mergeCell ref="B32:B38"/>
  </mergeCells>
  <phoneticPr fontId="1" type="noConversion"/>
  <pageMargins left="0.31" right="0.27" top="0.75" bottom="0.38524999999999998" header="0.3" footer="0.3"/>
  <pageSetup paperSize="9" scale="59" fitToHeight="0" orientation="landscape" r:id="rId1"/>
  <ignoredErrors>
    <ignoredError sqref="O17 L17:M1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view="pageBreakPreview" zoomScale="85" zoomScaleNormal="100" zoomScaleSheetLayoutView="85" workbookViewId="0">
      <selection activeCell="J10" sqref="J10"/>
    </sheetView>
  </sheetViews>
  <sheetFormatPr defaultRowHeight="12.75" x14ac:dyDescent="0.2"/>
  <cols>
    <col min="1" max="1" width="5.85546875" style="12" customWidth="1"/>
    <col min="2" max="2" width="18.85546875" style="12" customWidth="1"/>
    <col min="3" max="3" width="4" style="12" customWidth="1"/>
    <col min="4" max="4" width="3.7109375" style="12" customWidth="1"/>
    <col min="5" max="5" width="12.5703125" style="12" customWidth="1"/>
    <col min="6" max="6" width="11.7109375" style="12" customWidth="1"/>
    <col min="7" max="7" width="11.28515625" style="12" bestFit="1" customWidth="1"/>
    <col min="8" max="8" width="12.7109375" style="12" customWidth="1"/>
    <col min="9" max="9" width="11.28515625" style="12" bestFit="1" customWidth="1"/>
    <col min="10" max="10" width="12.28515625" style="12" bestFit="1" customWidth="1"/>
    <col min="11" max="11" width="11.28515625" style="12" bestFit="1" customWidth="1"/>
    <col min="12" max="12" width="5.85546875" style="12" customWidth="1"/>
    <col min="13" max="13" width="4.7109375" style="12" customWidth="1"/>
    <col min="14" max="14" width="5.5703125" style="12" customWidth="1"/>
    <col min="15" max="17" width="11.28515625" style="12" bestFit="1" customWidth="1"/>
    <col min="18" max="16384" width="9.140625" style="12"/>
  </cols>
  <sheetData>
    <row r="1" spans="1:18" ht="18" customHeight="1" x14ac:dyDescent="0.25">
      <c r="N1" s="122" t="s">
        <v>35</v>
      </c>
      <c r="O1" s="69"/>
      <c r="P1" s="20"/>
      <c r="Q1" s="221"/>
      <c r="R1" s="221"/>
    </row>
    <row r="2" spans="1:18" ht="45" customHeight="1" x14ac:dyDescent="0.2">
      <c r="N2" s="222" t="s">
        <v>44</v>
      </c>
      <c r="O2" s="222"/>
      <c r="P2" s="222"/>
      <c r="Q2" s="222"/>
      <c r="R2" s="222"/>
    </row>
    <row r="3" spans="1:18" ht="15" customHeight="1" x14ac:dyDescent="0.25">
      <c r="Q3" s="20"/>
      <c r="R3" s="20"/>
    </row>
    <row r="4" spans="1:18" ht="39.75" customHeight="1" x14ac:dyDescent="0.2">
      <c r="A4" s="224" t="s">
        <v>116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</row>
    <row r="5" spans="1:18" ht="15" customHeight="1" x14ac:dyDescent="0.3">
      <c r="A5" s="13"/>
      <c r="B5" s="13"/>
      <c r="C5" s="13"/>
      <c r="D5" s="13"/>
      <c r="E5" s="13"/>
      <c r="F5" s="13"/>
      <c r="G5" s="13"/>
      <c r="H5" s="225" t="s">
        <v>139</v>
      </c>
      <c r="I5" s="226"/>
      <c r="J5" s="226"/>
      <c r="K5" s="226"/>
      <c r="L5" s="226"/>
      <c r="M5" s="226"/>
      <c r="N5" s="226"/>
      <c r="O5" s="226"/>
      <c r="P5" s="226"/>
      <c r="Q5" s="226"/>
      <c r="R5" s="226"/>
    </row>
    <row r="6" spans="1:18" ht="32.25" customHeight="1" x14ac:dyDescent="0.3">
      <c r="A6" s="13"/>
      <c r="B6" s="13"/>
      <c r="C6" s="13"/>
      <c r="D6" s="13"/>
      <c r="E6" s="13"/>
      <c r="F6" s="13"/>
      <c r="G6" s="13"/>
      <c r="H6" s="227" t="s">
        <v>146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</row>
    <row r="7" spans="1:18" ht="15" customHeight="1" x14ac:dyDescent="0.2"/>
    <row r="8" spans="1:18" customFormat="1" ht="15" customHeight="1" x14ac:dyDescent="0.2">
      <c r="A8" s="241" t="s">
        <v>0</v>
      </c>
      <c r="B8" s="241" t="s">
        <v>36</v>
      </c>
      <c r="C8" s="241" t="s">
        <v>117</v>
      </c>
      <c r="D8" s="241" t="s">
        <v>118</v>
      </c>
      <c r="E8" s="241" t="s">
        <v>145</v>
      </c>
      <c r="F8" s="241" t="s">
        <v>142</v>
      </c>
      <c r="G8" s="243"/>
      <c r="H8" s="229" t="s">
        <v>141</v>
      </c>
      <c r="I8" s="230"/>
      <c r="J8" s="230"/>
      <c r="K8" s="230"/>
      <c r="L8" s="230"/>
      <c r="M8" s="230"/>
      <c r="N8" s="231"/>
      <c r="O8" s="235" t="s">
        <v>140</v>
      </c>
      <c r="P8" s="236"/>
      <c r="Q8" s="236"/>
      <c r="R8" s="237"/>
    </row>
    <row r="9" spans="1:18" customFormat="1" ht="15" customHeight="1" x14ac:dyDescent="0.2">
      <c r="A9" s="241"/>
      <c r="B9" s="241"/>
      <c r="C9" s="241"/>
      <c r="D9" s="241"/>
      <c r="E9" s="241"/>
      <c r="F9" s="243"/>
      <c r="G9" s="243"/>
      <c r="H9" s="232"/>
      <c r="I9" s="233"/>
      <c r="J9" s="233"/>
      <c r="K9" s="233"/>
      <c r="L9" s="233"/>
      <c r="M9" s="233"/>
      <c r="N9" s="234"/>
      <c r="O9" s="238"/>
      <c r="P9" s="239"/>
      <c r="Q9" s="239"/>
      <c r="R9" s="240"/>
    </row>
    <row r="10" spans="1:18" customFormat="1" ht="60.6" customHeight="1" x14ac:dyDescent="0.2">
      <c r="A10" s="242"/>
      <c r="B10" s="242"/>
      <c r="C10" s="242"/>
      <c r="D10" s="242"/>
      <c r="E10" s="242"/>
      <c r="F10" s="27" t="s">
        <v>144</v>
      </c>
      <c r="G10" s="28" t="s">
        <v>37</v>
      </c>
      <c r="H10" s="27" t="s">
        <v>143</v>
      </c>
      <c r="I10" s="27" t="s">
        <v>38</v>
      </c>
      <c r="J10" s="27" t="s">
        <v>47</v>
      </c>
      <c r="K10" s="27" t="s">
        <v>39</v>
      </c>
      <c r="L10" s="27" t="s">
        <v>40</v>
      </c>
      <c r="M10" s="27" t="s">
        <v>7</v>
      </c>
      <c r="N10" s="27" t="s">
        <v>41</v>
      </c>
      <c r="O10" s="27" t="s">
        <v>42</v>
      </c>
      <c r="P10" s="27" t="s">
        <v>47</v>
      </c>
      <c r="Q10" s="27" t="s">
        <v>39</v>
      </c>
      <c r="R10" s="27" t="s">
        <v>7</v>
      </c>
    </row>
    <row r="11" spans="1:18" ht="15" customHeight="1" x14ac:dyDescent="0.2">
      <c r="A11" s="29">
        <v>1</v>
      </c>
      <c r="B11" s="29">
        <v>2</v>
      </c>
      <c r="C11" s="29">
        <v>3</v>
      </c>
      <c r="D11" s="29">
        <v>4</v>
      </c>
      <c r="E11" s="29">
        <v>5</v>
      </c>
      <c r="F11" s="29">
        <v>7</v>
      </c>
      <c r="G11" s="29">
        <v>8</v>
      </c>
      <c r="H11" s="29">
        <v>9</v>
      </c>
      <c r="I11" s="29">
        <v>10</v>
      </c>
      <c r="J11" s="29">
        <v>11</v>
      </c>
      <c r="K11" s="29">
        <v>12</v>
      </c>
      <c r="L11" s="29">
        <v>13</v>
      </c>
      <c r="M11" s="29">
        <v>14</v>
      </c>
      <c r="N11" s="29">
        <v>15</v>
      </c>
      <c r="O11" s="29">
        <v>16</v>
      </c>
      <c r="P11" s="29">
        <v>17</v>
      </c>
      <c r="Q11" s="29">
        <v>18</v>
      </c>
      <c r="R11" s="29">
        <v>19</v>
      </c>
    </row>
    <row r="12" spans="1:18" ht="111" customHeight="1" x14ac:dyDescent="0.2">
      <c r="A12" s="29">
        <v>1</v>
      </c>
      <c r="B12" s="26" t="s">
        <v>91</v>
      </c>
      <c r="C12" s="26" t="s">
        <v>91</v>
      </c>
      <c r="D12" s="26" t="s">
        <v>91</v>
      </c>
      <c r="E12" s="26" t="s">
        <v>91</v>
      </c>
      <c r="F12" s="26" t="s">
        <v>91</v>
      </c>
      <c r="G12" s="26" t="s">
        <v>91</v>
      </c>
      <c r="H12" s="26" t="s">
        <v>91</v>
      </c>
      <c r="I12" s="26" t="s">
        <v>91</v>
      </c>
      <c r="J12" s="26" t="s">
        <v>91</v>
      </c>
      <c r="K12" s="26" t="s">
        <v>91</v>
      </c>
      <c r="L12" s="26" t="s">
        <v>91</v>
      </c>
      <c r="M12" s="26" t="s">
        <v>91</v>
      </c>
      <c r="N12" s="26" t="s">
        <v>91</v>
      </c>
      <c r="O12" s="26" t="s">
        <v>91</v>
      </c>
      <c r="P12" s="26" t="s">
        <v>91</v>
      </c>
      <c r="Q12" s="26" t="s">
        <v>91</v>
      </c>
      <c r="R12" s="26" t="s">
        <v>91</v>
      </c>
    </row>
    <row r="13" spans="1:18" ht="15.6" customHeight="1" x14ac:dyDescent="0.2">
      <c r="A13" s="14"/>
      <c r="B13" s="26" t="s">
        <v>14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24.75" customHeight="1" x14ac:dyDescent="0.2">
      <c r="A14" s="15"/>
      <c r="B14" s="16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</row>
    <row r="15" spans="1:18" ht="15.75" x14ac:dyDescent="0.25">
      <c r="A15" s="70" t="s">
        <v>131</v>
      </c>
      <c r="B15" s="70"/>
      <c r="C15" s="70"/>
      <c r="D15" s="70"/>
      <c r="E15" s="69"/>
      <c r="F15" s="17"/>
      <c r="Q15" s="135"/>
      <c r="R15" s="113" t="s">
        <v>134</v>
      </c>
    </row>
    <row r="16" spans="1:18" s="17" customFormat="1" ht="15.75" x14ac:dyDescent="0.25">
      <c r="G16" s="223"/>
      <c r="H16" s="223"/>
      <c r="I16" s="223"/>
      <c r="J16" s="223"/>
      <c r="K16" s="223"/>
      <c r="L16" s="223"/>
      <c r="M16" s="223"/>
      <c r="N16" s="223"/>
    </row>
  </sheetData>
  <mergeCells count="14">
    <mergeCell ref="Q1:R1"/>
    <mergeCell ref="N2:R2"/>
    <mergeCell ref="G16:N16"/>
    <mergeCell ref="A4:R4"/>
    <mergeCell ref="H5:R5"/>
    <mergeCell ref="H6:R6"/>
    <mergeCell ref="H8:N9"/>
    <mergeCell ref="O8:R9"/>
    <mergeCell ref="A8:A10"/>
    <mergeCell ref="B8:B10"/>
    <mergeCell ref="C8:C10"/>
    <mergeCell ref="D8:D10"/>
    <mergeCell ref="E8:E10"/>
    <mergeCell ref="F8:G9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8 показатели </vt:lpstr>
      <vt:lpstr>9 средства по кодам</vt:lpstr>
      <vt:lpstr>10 средства бюджет</vt:lpstr>
      <vt:lpstr>11 КАИП</vt:lpstr>
      <vt:lpstr>'8 показатели '!Заголовки_для_печати</vt:lpstr>
      <vt:lpstr>'10 средства бюджет'!Область_печати</vt:lpstr>
      <vt:lpstr>'11 КАИП'!Область_печати</vt:lpstr>
      <vt:lpstr>'8 показатели '!Область_печати</vt:lpstr>
      <vt:lpstr>'9 средства по кодам'!Область_печати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User25</cp:lastModifiedBy>
  <cp:lastPrinted>2019-03-19T09:21:53Z</cp:lastPrinted>
  <dcterms:created xsi:type="dcterms:W3CDTF">2007-07-17T01:27:34Z</dcterms:created>
  <dcterms:modified xsi:type="dcterms:W3CDTF">2019-03-19T09:22:24Z</dcterms:modified>
</cp:coreProperties>
</file>